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martyresm/Documents/"/>
    </mc:Choice>
  </mc:AlternateContent>
  <xr:revisionPtr revIDLastSave="0" documentId="13_ncr:1_{960EDDDD-9FE6-684A-80AD-299A836CF0AA}" xr6:coauthVersionLast="47" xr6:coauthVersionMax="47" xr10:uidLastSave="{00000000-0000-0000-0000-000000000000}"/>
  <bookViews>
    <workbookView xWindow="44120" yWindow="500" windowWidth="17320" windowHeight="15800" xr2:uid="{19F89D10-F09C-D541-A231-D6EBDF38AEC9}"/>
  </bookViews>
  <sheets>
    <sheet name="Introduction" sheetId="37" r:id="rId1"/>
    <sheet name="Scopes of Emissions" sheetId="32" r:id="rId2"/>
    <sheet name="Definitions" sheetId="36" r:id="rId3"/>
    <sheet name="Factors" sheetId="4" r:id="rId4"/>
    <sheet name="Abbot" sheetId="6" r:id="rId5"/>
    <sheet name="Allen" sheetId="7" r:id="rId6"/>
    <sheet name="Angell" sheetId="8" r:id="rId7"/>
    <sheet name="AA Open" sheetId="20" r:id="rId8"/>
    <sheet name="A2 Steam" sheetId="22" r:id="rId9"/>
    <sheet name="Bach" sheetId="9" r:id="rId10"/>
    <sheet name="Bryant" sheetId="10" r:id="rId11"/>
    <sheet name="Burns Park" sheetId="11" r:id="rId12"/>
    <sheet name="Carpenter" sheetId="12" r:id="rId13"/>
    <sheet name="Dicken" sheetId="13" r:id="rId14"/>
    <sheet name="Eberwhite" sheetId="14" r:id="rId15"/>
    <sheet name="Haisley" sheetId="15" r:id="rId16"/>
    <sheet name="King" sheetId="16" r:id="rId17"/>
    <sheet name="Lakewood" sheetId="17" r:id="rId18"/>
    <sheet name="Lawton" sheetId="18" r:id="rId19"/>
    <sheet name="Logan" sheetId="19" r:id="rId20"/>
    <sheet name="Mitchell" sheetId="21" r:id="rId21"/>
    <sheet name="Pattengill" sheetId="23" r:id="rId22"/>
    <sheet name="Pittsfield" sheetId="24" r:id="rId23"/>
    <sheet name="Thurston" sheetId="25" r:id="rId24"/>
    <sheet name="Wines &amp; Forsythe" sheetId="26" r:id="rId25"/>
  </sheets>
  <externalReferences>
    <externalReference r:id="rId26"/>
  </externalReferences>
  <definedNames>
    <definedName name="kg_to_MT">'[1]Conversion Factors'!$C$23</definedName>
    <definedName name="lb_to_MT">'[1]Conversion Factors'!$C$21</definedName>
    <definedName name="M_to_k">'[1]Conversion Factors'!$C$15</definedName>
    <definedName name="_xlnm.Print_Area" localSheetId="2">Definitions!$B$2:$C$12</definedName>
    <definedName name="_xlnm.Print_Area" localSheetId="1">'Scopes of Emissions'!$B$2:$B$37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28" i="26" l="1"/>
  <c r="P23" i="26"/>
  <c r="P18" i="26"/>
  <c r="P13" i="26"/>
  <c r="P23" i="25"/>
  <c r="P18" i="25"/>
  <c r="P13" i="25"/>
  <c r="P23" i="24"/>
  <c r="P18" i="24"/>
  <c r="P13" i="24"/>
  <c r="P28" i="23"/>
  <c r="P23" i="23"/>
  <c r="P18" i="23"/>
  <c r="P13" i="23"/>
  <c r="P23" i="21"/>
  <c r="P18" i="21"/>
  <c r="P13" i="21"/>
  <c r="P23" i="19"/>
  <c r="P18" i="19"/>
  <c r="P13" i="19"/>
  <c r="P23" i="18"/>
  <c r="P18" i="18"/>
  <c r="P13" i="18"/>
  <c r="P23" i="17"/>
  <c r="P18" i="17"/>
  <c r="P13" i="17"/>
  <c r="P23" i="16"/>
  <c r="P18" i="16"/>
  <c r="P13" i="16"/>
  <c r="P28" i="15"/>
  <c r="P23" i="15"/>
  <c r="P18" i="15"/>
  <c r="P13" i="15"/>
  <c r="P23" i="14"/>
  <c r="P18" i="14"/>
  <c r="P13" i="14"/>
  <c r="P23" i="13"/>
  <c r="P18" i="13"/>
  <c r="P13" i="13"/>
  <c r="P23" i="12"/>
  <c r="P18" i="12"/>
  <c r="P13" i="12"/>
  <c r="P23" i="11"/>
  <c r="P18" i="11"/>
  <c r="P13" i="11"/>
  <c r="P23" i="10"/>
  <c r="P18" i="10"/>
  <c r="P13" i="10"/>
  <c r="P23" i="9"/>
  <c r="P18" i="9"/>
  <c r="P13" i="9"/>
  <c r="P28" i="22"/>
  <c r="P23" i="22"/>
  <c r="P18" i="22"/>
  <c r="P13" i="22"/>
  <c r="P23" i="20"/>
  <c r="P18" i="20"/>
  <c r="P13" i="20"/>
  <c r="P23" i="8"/>
  <c r="P18" i="8"/>
  <c r="P13" i="8"/>
  <c r="P23" i="7"/>
  <c r="P18" i="7"/>
  <c r="P13" i="7"/>
  <c r="P23" i="6"/>
  <c r="P18" i="6"/>
  <c r="P13" i="6"/>
  <c r="P26" i="26" l="1"/>
  <c r="P27" i="26"/>
  <c r="P21" i="26"/>
  <c r="P22" i="26"/>
  <c r="P30" i="26"/>
  <c r="P16" i="26"/>
  <c r="P17" i="26"/>
  <c r="P11" i="26"/>
  <c r="P12" i="26"/>
  <c r="P21" i="25"/>
  <c r="P22" i="25"/>
  <c r="P16" i="25"/>
  <c r="P17" i="25"/>
  <c r="P11" i="25"/>
  <c r="P12" i="25"/>
  <c r="P21" i="24"/>
  <c r="P22" i="24"/>
  <c r="P16" i="24"/>
  <c r="P17" i="24"/>
  <c r="P11" i="24"/>
  <c r="P12" i="24"/>
  <c r="P26" i="23"/>
  <c r="P27" i="23"/>
  <c r="P21" i="23"/>
  <c r="P22" i="23"/>
  <c r="P16" i="23"/>
  <c r="P17" i="23"/>
  <c r="P11" i="23"/>
  <c r="P12" i="23"/>
  <c r="P21" i="21"/>
  <c r="P22" i="21"/>
  <c r="P16" i="21"/>
  <c r="P17" i="21"/>
  <c r="P11" i="21"/>
  <c r="P12" i="21"/>
  <c r="P21" i="19"/>
  <c r="P22" i="19"/>
  <c r="P16" i="19"/>
  <c r="P17" i="19"/>
  <c r="P11" i="19"/>
  <c r="P12" i="19"/>
  <c r="P21" i="18"/>
  <c r="P22" i="18"/>
  <c r="P16" i="18"/>
  <c r="P17" i="18"/>
  <c r="P11" i="18"/>
  <c r="P12" i="18"/>
  <c r="P21" i="17"/>
  <c r="P22" i="17"/>
  <c r="P16" i="17"/>
  <c r="P17" i="17"/>
  <c r="P11" i="17"/>
  <c r="P12" i="17"/>
  <c r="P21" i="16"/>
  <c r="P22" i="16"/>
  <c r="P16" i="16"/>
  <c r="P17" i="16"/>
  <c r="P11" i="16"/>
  <c r="P12" i="16"/>
  <c r="P26" i="15"/>
  <c r="P27" i="15"/>
  <c r="P21" i="15"/>
  <c r="P22" i="15"/>
  <c r="P16" i="15"/>
  <c r="P17" i="15"/>
  <c r="P11" i="15"/>
  <c r="P12" i="15"/>
  <c r="P21" i="14"/>
  <c r="P22" i="14"/>
  <c r="P16" i="14"/>
  <c r="P17" i="14"/>
  <c r="P11" i="14"/>
  <c r="P12" i="14"/>
  <c r="P21" i="13"/>
  <c r="P22" i="13"/>
  <c r="P16" i="13"/>
  <c r="P17" i="13"/>
  <c r="P11" i="13"/>
  <c r="P12" i="13"/>
  <c r="P21" i="12"/>
  <c r="P22" i="12"/>
  <c r="P16" i="12"/>
  <c r="P17" i="12"/>
  <c r="P11" i="12"/>
  <c r="P12" i="12"/>
  <c r="P21" i="11"/>
  <c r="P22" i="11"/>
  <c r="P16" i="11"/>
  <c r="P17" i="11"/>
  <c r="P11" i="11"/>
  <c r="P12" i="11"/>
  <c r="P21" i="10"/>
  <c r="P22" i="10"/>
  <c r="P16" i="10"/>
  <c r="P17" i="10"/>
  <c r="P11" i="10"/>
  <c r="P12" i="10"/>
  <c r="P21" i="9"/>
  <c r="P22" i="9"/>
  <c r="P16" i="9"/>
  <c r="P17" i="9"/>
  <c r="P11" i="9"/>
  <c r="P12" i="9"/>
  <c r="P26" i="22"/>
  <c r="P27" i="22"/>
  <c r="P21" i="22"/>
  <c r="P22" i="22"/>
  <c r="P16" i="22"/>
  <c r="P17" i="22"/>
  <c r="P11" i="22"/>
  <c r="P12" i="22"/>
  <c r="P21" i="20"/>
  <c r="P22" i="20"/>
  <c r="P16" i="20"/>
  <c r="P17" i="20"/>
  <c r="P11" i="20"/>
  <c r="P12" i="20"/>
  <c r="P21" i="8"/>
  <c r="P22" i="8"/>
  <c r="P16" i="8"/>
  <c r="P17" i="8"/>
  <c r="P11" i="8"/>
  <c r="P12" i="8"/>
  <c r="P21" i="7"/>
  <c r="P22" i="7"/>
  <c r="P16" i="7"/>
  <c r="P17" i="7"/>
  <c r="P11" i="7"/>
  <c r="P12" i="7"/>
  <c r="P21" i="6"/>
  <c r="P22" i="6"/>
  <c r="P16" i="6"/>
  <c r="P17" i="6"/>
  <c r="P11" i="6"/>
  <c r="P12" i="6"/>
  <c r="P30" i="15" l="1"/>
  <c r="P25" i="24"/>
  <c r="P26" i="24" s="1"/>
  <c r="P25" i="18"/>
  <c r="P26" i="18" s="1"/>
  <c r="P30" i="23"/>
  <c r="P31" i="23" s="1"/>
  <c r="P25" i="19"/>
  <c r="P26" i="19" s="1"/>
  <c r="P25" i="11"/>
  <c r="P26" i="11" s="1"/>
  <c r="P31" i="26"/>
  <c r="P32" i="26"/>
  <c r="P25" i="17"/>
  <c r="P25" i="25"/>
  <c r="P26" i="25" s="1"/>
  <c r="P25" i="21"/>
  <c r="P27" i="21" s="1"/>
  <c r="P26" i="17"/>
  <c r="P27" i="17"/>
  <c r="P25" i="16"/>
  <c r="P27" i="16" s="1"/>
  <c r="P25" i="14"/>
  <c r="P26" i="14" s="1"/>
  <c r="P25" i="13"/>
  <c r="P25" i="12"/>
  <c r="P27" i="12" s="1"/>
  <c r="P25" i="10"/>
  <c r="P27" i="10" s="1"/>
  <c r="P25" i="9"/>
  <c r="P26" i="9" s="1"/>
  <c r="P30" i="22"/>
  <c r="P31" i="22" s="1"/>
  <c r="P25" i="20"/>
  <c r="P27" i="20" s="1"/>
  <c r="P25" i="8"/>
  <c r="P26" i="8" s="1"/>
  <c r="P25" i="7"/>
  <c r="P26" i="7" s="1"/>
  <c r="P25" i="6"/>
  <c r="P26" i="6" s="1"/>
  <c r="P31" i="15"/>
  <c r="P32" i="15"/>
  <c r="P26" i="13"/>
  <c r="P27" i="13"/>
  <c r="P32" i="23" l="1"/>
  <c r="P26" i="21"/>
  <c r="P27" i="19"/>
  <c r="P27" i="18"/>
  <c r="P26" i="12"/>
  <c r="P27" i="11"/>
  <c r="P26" i="20"/>
  <c r="P27" i="24"/>
  <c r="P26" i="10"/>
  <c r="P26" i="16"/>
  <c r="P27" i="8"/>
  <c r="P27" i="6"/>
  <c r="P27" i="25"/>
  <c r="P32" i="22"/>
  <c r="P27" i="14"/>
  <c r="P27" i="9"/>
  <c r="P27" i="7"/>
  <c r="O26" i="15"/>
  <c r="O26" i="26"/>
  <c r="E22" i="26"/>
  <c r="F22" i="26"/>
  <c r="G22" i="26"/>
  <c r="H22" i="26"/>
  <c r="I22" i="26"/>
  <c r="J22" i="26"/>
  <c r="K22" i="26"/>
  <c r="L22" i="26"/>
  <c r="M22" i="26"/>
  <c r="N22" i="26"/>
  <c r="O22" i="26"/>
  <c r="D22" i="26"/>
  <c r="C22" i="26"/>
  <c r="E21" i="26"/>
  <c r="F21" i="26"/>
  <c r="G21" i="26"/>
  <c r="H21" i="26"/>
  <c r="I21" i="26"/>
  <c r="J21" i="26"/>
  <c r="K21" i="26"/>
  <c r="L21" i="26"/>
  <c r="M21" i="26"/>
  <c r="N21" i="26"/>
  <c r="O21" i="26"/>
  <c r="D21" i="26"/>
  <c r="C21" i="26"/>
  <c r="E16" i="26"/>
  <c r="F16" i="26"/>
  <c r="G16" i="26"/>
  <c r="H16" i="26"/>
  <c r="I16" i="26"/>
  <c r="J16" i="26"/>
  <c r="K16" i="26"/>
  <c r="L16" i="26"/>
  <c r="M16" i="26"/>
  <c r="N16" i="26"/>
  <c r="O16" i="26"/>
  <c r="D16" i="26"/>
  <c r="C16" i="26"/>
  <c r="E11" i="26"/>
  <c r="F11" i="26"/>
  <c r="G11" i="26"/>
  <c r="H11" i="26"/>
  <c r="I11" i="26"/>
  <c r="J11" i="26"/>
  <c r="K11" i="26"/>
  <c r="L11" i="26"/>
  <c r="M11" i="26"/>
  <c r="N11" i="26"/>
  <c r="O11" i="26"/>
  <c r="D11" i="26"/>
  <c r="C11" i="26"/>
  <c r="E22" i="25"/>
  <c r="F22" i="25"/>
  <c r="G22" i="25"/>
  <c r="H22" i="25"/>
  <c r="I22" i="25"/>
  <c r="J22" i="25"/>
  <c r="K22" i="25"/>
  <c r="L22" i="25"/>
  <c r="M22" i="25"/>
  <c r="N22" i="25"/>
  <c r="O22" i="25"/>
  <c r="D22" i="25"/>
  <c r="C22" i="25"/>
  <c r="E21" i="25"/>
  <c r="F21" i="25"/>
  <c r="G21" i="25"/>
  <c r="H21" i="25"/>
  <c r="I21" i="25"/>
  <c r="J21" i="25"/>
  <c r="K21" i="25"/>
  <c r="L21" i="25"/>
  <c r="M21" i="25"/>
  <c r="N21" i="25"/>
  <c r="O21" i="25"/>
  <c r="D21" i="25"/>
  <c r="C21" i="25"/>
  <c r="E16" i="25"/>
  <c r="F16" i="25"/>
  <c r="G16" i="25"/>
  <c r="H16" i="25"/>
  <c r="I16" i="25"/>
  <c r="J16" i="25"/>
  <c r="K16" i="25"/>
  <c r="L16" i="25"/>
  <c r="M16" i="25"/>
  <c r="N16" i="25"/>
  <c r="O16" i="25"/>
  <c r="D16" i="25"/>
  <c r="C16" i="25"/>
  <c r="E11" i="25"/>
  <c r="F11" i="25"/>
  <c r="G11" i="25"/>
  <c r="H11" i="25"/>
  <c r="I11" i="25"/>
  <c r="J11" i="25"/>
  <c r="K11" i="25"/>
  <c r="L11" i="25"/>
  <c r="M11" i="25"/>
  <c r="N11" i="25"/>
  <c r="O11" i="25"/>
  <c r="D11" i="25"/>
  <c r="C11" i="25"/>
  <c r="E22" i="24"/>
  <c r="F22" i="24"/>
  <c r="G22" i="24"/>
  <c r="H22" i="24"/>
  <c r="I22" i="24"/>
  <c r="J22" i="24"/>
  <c r="K22" i="24"/>
  <c r="L22" i="24"/>
  <c r="M22" i="24"/>
  <c r="N22" i="24"/>
  <c r="O22" i="24"/>
  <c r="D22" i="24"/>
  <c r="C22" i="24"/>
  <c r="E21" i="24"/>
  <c r="F21" i="24"/>
  <c r="G21" i="24"/>
  <c r="H21" i="24"/>
  <c r="I21" i="24"/>
  <c r="J21" i="24"/>
  <c r="K21" i="24"/>
  <c r="L21" i="24"/>
  <c r="M21" i="24"/>
  <c r="N21" i="24"/>
  <c r="O21" i="24"/>
  <c r="D21" i="24"/>
  <c r="C21" i="24"/>
  <c r="E16" i="24"/>
  <c r="F16" i="24"/>
  <c r="G16" i="24"/>
  <c r="H16" i="24"/>
  <c r="I16" i="24"/>
  <c r="J16" i="24"/>
  <c r="K16" i="24"/>
  <c r="L16" i="24"/>
  <c r="M16" i="24"/>
  <c r="N16" i="24"/>
  <c r="O16" i="24"/>
  <c r="D16" i="24"/>
  <c r="C16" i="24"/>
  <c r="E11" i="24"/>
  <c r="F11" i="24"/>
  <c r="G11" i="24"/>
  <c r="H11" i="24"/>
  <c r="I11" i="24"/>
  <c r="J11" i="24"/>
  <c r="K11" i="24"/>
  <c r="L11" i="24"/>
  <c r="M11" i="24"/>
  <c r="N11" i="24"/>
  <c r="O11" i="24"/>
  <c r="D11" i="24"/>
  <c r="C11" i="24"/>
  <c r="E22" i="23"/>
  <c r="F22" i="23"/>
  <c r="G22" i="23"/>
  <c r="H22" i="23"/>
  <c r="I22" i="23"/>
  <c r="J22" i="23"/>
  <c r="K22" i="23"/>
  <c r="L22" i="23"/>
  <c r="M22" i="23"/>
  <c r="N22" i="23"/>
  <c r="O22" i="23"/>
  <c r="D22" i="23"/>
  <c r="C22" i="23"/>
  <c r="O26" i="23"/>
  <c r="N26" i="23"/>
  <c r="E21" i="23"/>
  <c r="F21" i="23"/>
  <c r="G21" i="23"/>
  <c r="H21" i="23"/>
  <c r="I21" i="23"/>
  <c r="J21" i="23"/>
  <c r="K21" i="23"/>
  <c r="L21" i="23"/>
  <c r="M21" i="23"/>
  <c r="N21" i="23"/>
  <c r="O21" i="23"/>
  <c r="D21" i="23"/>
  <c r="C21" i="23"/>
  <c r="E16" i="23"/>
  <c r="F16" i="23"/>
  <c r="G16" i="23"/>
  <c r="H16" i="23"/>
  <c r="I16" i="23"/>
  <c r="J16" i="23"/>
  <c r="K16" i="23"/>
  <c r="L16" i="23"/>
  <c r="M16" i="23"/>
  <c r="N16" i="23"/>
  <c r="O16" i="23"/>
  <c r="D16" i="23"/>
  <c r="C16" i="23"/>
  <c r="E11" i="23"/>
  <c r="F11" i="23"/>
  <c r="G11" i="23"/>
  <c r="H11" i="23"/>
  <c r="I11" i="23"/>
  <c r="J11" i="23"/>
  <c r="K11" i="23"/>
  <c r="L11" i="23"/>
  <c r="M11" i="23"/>
  <c r="N11" i="23"/>
  <c r="O11" i="23"/>
  <c r="D11" i="23"/>
  <c r="C11" i="23"/>
  <c r="M26" i="22"/>
  <c r="O26" i="22"/>
  <c r="N26" i="22"/>
  <c r="E22" i="22"/>
  <c r="F22" i="22"/>
  <c r="G22" i="22"/>
  <c r="H22" i="22"/>
  <c r="I22" i="22"/>
  <c r="J22" i="22"/>
  <c r="K22" i="22"/>
  <c r="L22" i="22"/>
  <c r="M22" i="22"/>
  <c r="N22" i="22"/>
  <c r="O22" i="22"/>
  <c r="D22" i="22"/>
  <c r="C22" i="22"/>
  <c r="E21" i="22"/>
  <c r="F21" i="22"/>
  <c r="G21" i="22"/>
  <c r="H21" i="22"/>
  <c r="I21" i="22"/>
  <c r="J21" i="22"/>
  <c r="K21" i="22"/>
  <c r="L21" i="22"/>
  <c r="M21" i="22"/>
  <c r="N21" i="22"/>
  <c r="O21" i="22"/>
  <c r="D21" i="22"/>
  <c r="C21" i="22"/>
  <c r="E16" i="22"/>
  <c r="F16" i="22"/>
  <c r="G16" i="22"/>
  <c r="H16" i="22"/>
  <c r="I16" i="22"/>
  <c r="J16" i="22"/>
  <c r="K16" i="22"/>
  <c r="L16" i="22"/>
  <c r="M16" i="22"/>
  <c r="N16" i="22"/>
  <c r="O16" i="22"/>
  <c r="D16" i="22"/>
  <c r="C16" i="22"/>
  <c r="E11" i="22"/>
  <c r="F11" i="22"/>
  <c r="G11" i="22"/>
  <c r="H11" i="22"/>
  <c r="I11" i="22"/>
  <c r="J11" i="22"/>
  <c r="K11" i="22"/>
  <c r="L11" i="22"/>
  <c r="M11" i="22"/>
  <c r="N11" i="22"/>
  <c r="O11" i="22"/>
  <c r="D11" i="22"/>
  <c r="C11" i="22"/>
  <c r="E22" i="21"/>
  <c r="F22" i="21"/>
  <c r="G22" i="21"/>
  <c r="H22" i="21"/>
  <c r="I22" i="21"/>
  <c r="J22" i="21"/>
  <c r="K22" i="21"/>
  <c r="L22" i="21"/>
  <c r="M22" i="21"/>
  <c r="N22" i="21"/>
  <c r="O22" i="21"/>
  <c r="D22" i="21"/>
  <c r="C22" i="21"/>
  <c r="E21" i="21"/>
  <c r="F21" i="21"/>
  <c r="G21" i="21"/>
  <c r="H21" i="21"/>
  <c r="I21" i="21"/>
  <c r="J21" i="21"/>
  <c r="K21" i="21"/>
  <c r="L21" i="21"/>
  <c r="M21" i="21"/>
  <c r="N21" i="21"/>
  <c r="O21" i="21"/>
  <c r="D21" i="21"/>
  <c r="C21" i="21"/>
  <c r="E16" i="21"/>
  <c r="F16" i="21"/>
  <c r="G16" i="21"/>
  <c r="H16" i="21"/>
  <c r="I16" i="21"/>
  <c r="J16" i="21"/>
  <c r="K16" i="21"/>
  <c r="L16" i="21"/>
  <c r="M16" i="21"/>
  <c r="N16" i="21"/>
  <c r="O16" i="21"/>
  <c r="D16" i="21"/>
  <c r="C16" i="21"/>
  <c r="E11" i="21"/>
  <c r="F11" i="21"/>
  <c r="G11" i="21"/>
  <c r="H11" i="21"/>
  <c r="I11" i="21"/>
  <c r="J11" i="21"/>
  <c r="K11" i="21"/>
  <c r="L11" i="21"/>
  <c r="M11" i="21"/>
  <c r="N11" i="21"/>
  <c r="O11" i="21"/>
  <c r="D11" i="21"/>
  <c r="C11" i="21"/>
  <c r="E22" i="20" l="1"/>
  <c r="F22" i="20"/>
  <c r="G22" i="20"/>
  <c r="H22" i="20"/>
  <c r="I22" i="20"/>
  <c r="J22" i="20"/>
  <c r="K22" i="20"/>
  <c r="L22" i="20"/>
  <c r="M22" i="20"/>
  <c r="N22" i="20"/>
  <c r="O22" i="20"/>
  <c r="D22" i="20"/>
  <c r="C22" i="20"/>
  <c r="E21" i="20"/>
  <c r="F21" i="20"/>
  <c r="G21" i="20"/>
  <c r="H21" i="20"/>
  <c r="I21" i="20"/>
  <c r="J21" i="20"/>
  <c r="K21" i="20"/>
  <c r="L21" i="20"/>
  <c r="M21" i="20"/>
  <c r="N21" i="20"/>
  <c r="O21" i="20"/>
  <c r="D21" i="20"/>
  <c r="C21" i="20"/>
  <c r="E16" i="20"/>
  <c r="F16" i="20"/>
  <c r="G16" i="20"/>
  <c r="H16" i="20"/>
  <c r="I16" i="20"/>
  <c r="J16" i="20"/>
  <c r="K16" i="20"/>
  <c r="L16" i="20"/>
  <c r="M16" i="20"/>
  <c r="N16" i="20"/>
  <c r="O16" i="20"/>
  <c r="D16" i="20"/>
  <c r="C16" i="20"/>
  <c r="E11" i="20"/>
  <c r="F11" i="20"/>
  <c r="G11" i="20"/>
  <c r="H11" i="20"/>
  <c r="I11" i="20"/>
  <c r="J11" i="20"/>
  <c r="K11" i="20"/>
  <c r="L11" i="20"/>
  <c r="M11" i="20"/>
  <c r="N11" i="20"/>
  <c r="O11" i="20"/>
  <c r="D11" i="20"/>
  <c r="C11" i="20"/>
  <c r="E22" i="19"/>
  <c r="F22" i="19"/>
  <c r="G22" i="19"/>
  <c r="H22" i="19"/>
  <c r="I22" i="19"/>
  <c r="J22" i="19"/>
  <c r="K22" i="19"/>
  <c r="L22" i="19"/>
  <c r="M22" i="19"/>
  <c r="N22" i="19"/>
  <c r="O22" i="19"/>
  <c r="D22" i="19"/>
  <c r="C22" i="19"/>
  <c r="E21" i="19"/>
  <c r="F21" i="19"/>
  <c r="G21" i="19"/>
  <c r="H21" i="19"/>
  <c r="I21" i="19"/>
  <c r="J21" i="19"/>
  <c r="K21" i="19"/>
  <c r="L21" i="19"/>
  <c r="M21" i="19"/>
  <c r="N21" i="19"/>
  <c r="O21" i="19"/>
  <c r="D21" i="19"/>
  <c r="C22" i="16"/>
  <c r="C21" i="16"/>
  <c r="C23" i="15"/>
  <c r="C21" i="15"/>
  <c r="C22" i="15"/>
  <c r="C21" i="19"/>
  <c r="E16" i="19"/>
  <c r="F16" i="19"/>
  <c r="G16" i="19"/>
  <c r="H16" i="19"/>
  <c r="I16" i="19"/>
  <c r="J16" i="19"/>
  <c r="K16" i="19"/>
  <c r="L16" i="19"/>
  <c r="M16" i="19"/>
  <c r="N16" i="19"/>
  <c r="O16" i="19"/>
  <c r="D16" i="19"/>
  <c r="C16" i="19"/>
  <c r="E11" i="19"/>
  <c r="F11" i="19"/>
  <c r="G11" i="19"/>
  <c r="H11" i="19"/>
  <c r="I11" i="19"/>
  <c r="J11" i="19"/>
  <c r="K11" i="19"/>
  <c r="L11" i="19"/>
  <c r="M11" i="19"/>
  <c r="N11" i="19"/>
  <c r="O11" i="19"/>
  <c r="D11" i="19"/>
  <c r="C11" i="19"/>
  <c r="E22" i="18"/>
  <c r="F22" i="18"/>
  <c r="G22" i="18"/>
  <c r="H22" i="18"/>
  <c r="I22" i="18"/>
  <c r="J22" i="18"/>
  <c r="K22" i="18"/>
  <c r="L22" i="18"/>
  <c r="M22" i="18"/>
  <c r="N22" i="18"/>
  <c r="O22" i="18"/>
  <c r="D22" i="18"/>
  <c r="C22" i="18"/>
  <c r="E21" i="18"/>
  <c r="F21" i="18"/>
  <c r="G21" i="18"/>
  <c r="H21" i="18"/>
  <c r="I21" i="18"/>
  <c r="J21" i="18"/>
  <c r="K21" i="18"/>
  <c r="L21" i="18"/>
  <c r="M21" i="18"/>
  <c r="N21" i="18"/>
  <c r="O21" i="18"/>
  <c r="D21" i="18"/>
  <c r="C21" i="18"/>
  <c r="E16" i="18"/>
  <c r="F16" i="18"/>
  <c r="G16" i="18"/>
  <c r="H16" i="18"/>
  <c r="I16" i="18"/>
  <c r="J16" i="18"/>
  <c r="K16" i="18"/>
  <c r="L16" i="18"/>
  <c r="M16" i="18"/>
  <c r="N16" i="18"/>
  <c r="O16" i="18"/>
  <c r="D16" i="18"/>
  <c r="C16" i="18"/>
  <c r="E22" i="17"/>
  <c r="F22" i="17"/>
  <c r="G22" i="17"/>
  <c r="H22" i="17"/>
  <c r="I22" i="17"/>
  <c r="J22" i="17"/>
  <c r="K22" i="17"/>
  <c r="L22" i="17"/>
  <c r="M22" i="17"/>
  <c r="N22" i="17"/>
  <c r="O22" i="17"/>
  <c r="D22" i="17"/>
  <c r="C22" i="17"/>
  <c r="E21" i="17"/>
  <c r="F21" i="17"/>
  <c r="G21" i="17"/>
  <c r="H21" i="17"/>
  <c r="I21" i="17"/>
  <c r="J21" i="17"/>
  <c r="K21" i="17"/>
  <c r="L21" i="17"/>
  <c r="M21" i="17"/>
  <c r="N21" i="17"/>
  <c r="O21" i="17"/>
  <c r="D21" i="17"/>
  <c r="C21" i="17"/>
  <c r="E16" i="17"/>
  <c r="F16" i="17"/>
  <c r="G16" i="17"/>
  <c r="H16" i="17"/>
  <c r="I16" i="17"/>
  <c r="J16" i="17"/>
  <c r="K16" i="17"/>
  <c r="L16" i="17"/>
  <c r="M16" i="17"/>
  <c r="N16" i="17"/>
  <c r="O16" i="17"/>
  <c r="D16" i="17"/>
  <c r="C16" i="17"/>
  <c r="F11" i="17"/>
  <c r="G11" i="17"/>
  <c r="H11" i="17"/>
  <c r="I11" i="17"/>
  <c r="J11" i="17"/>
  <c r="K11" i="17"/>
  <c r="L11" i="17"/>
  <c r="M11" i="17"/>
  <c r="N11" i="17"/>
  <c r="O11" i="17"/>
  <c r="E11" i="17"/>
  <c r="D11" i="17"/>
  <c r="C11" i="17"/>
  <c r="E22" i="16"/>
  <c r="F22" i="16"/>
  <c r="G22" i="16"/>
  <c r="H22" i="16"/>
  <c r="I22" i="16"/>
  <c r="J22" i="16"/>
  <c r="K22" i="16"/>
  <c r="L22" i="16"/>
  <c r="M22" i="16"/>
  <c r="N22" i="16"/>
  <c r="O22" i="16"/>
  <c r="D22" i="16"/>
  <c r="E21" i="16"/>
  <c r="F21" i="16"/>
  <c r="G21" i="16"/>
  <c r="H21" i="16"/>
  <c r="I21" i="16"/>
  <c r="J21" i="16"/>
  <c r="K21" i="16"/>
  <c r="L21" i="16"/>
  <c r="M21" i="16"/>
  <c r="N21" i="16"/>
  <c r="O21" i="16"/>
  <c r="D21" i="16"/>
  <c r="E16" i="16"/>
  <c r="F16" i="16"/>
  <c r="G16" i="16"/>
  <c r="H16" i="16"/>
  <c r="I16" i="16"/>
  <c r="J16" i="16"/>
  <c r="K16" i="16"/>
  <c r="L16" i="16"/>
  <c r="M16" i="16"/>
  <c r="N16" i="16"/>
  <c r="O16" i="16"/>
  <c r="D16" i="16"/>
  <c r="C16" i="16"/>
  <c r="E11" i="16"/>
  <c r="F11" i="16"/>
  <c r="G11" i="16"/>
  <c r="H11" i="16"/>
  <c r="I11" i="16"/>
  <c r="J11" i="16"/>
  <c r="K11" i="16"/>
  <c r="L11" i="16"/>
  <c r="M11" i="16"/>
  <c r="N11" i="16"/>
  <c r="O11" i="16"/>
  <c r="D11" i="16"/>
  <c r="C11" i="16"/>
  <c r="E22" i="15"/>
  <c r="F22" i="15"/>
  <c r="G22" i="15"/>
  <c r="H22" i="15"/>
  <c r="I22" i="15"/>
  <c r="J22" i="15"/>
  <c r="K22" i="15"/>
  <c r="L22" i="15"/>
  <c r="M22" i="15"/>
  <c r="N22" i="15"/>
  <c r="O22" i="15"/>
  <c r="D22" i="15"/>
  <c r="E21" i="15"/>
  <c r="F21" i="15"/>
  <c r="G21" i="15"/>
  <c r="H21" i="15"/>
  <c r="I21" i="15"/>
  <c r="J21" i="15"/>
  <c r="K21" i="15"/>
  <c r="L21" i="15"/>
  <c r="M21" i="15"/>
  <c r="N21" i="15"/>
  <c r="O21" i="15"/>
  <c r="D21" i="15"/>
  <c r="E16" i="15"/>
  <c r="F16" i="15"/>
  <c r="G16" i="15"/>
  <c r="H16" i="15"/>
  <c r="I16" i="15"/>
  <c r="J16" i="15"/>
  <c r="K16" i="15"/>
  <c r="L16" i="15"/>
  <c r="M16" i="15"/>
  <c r="N16" i="15"/>
  <c r="O16" i="15"/>
  <c r="D16" i="15"/>
  <c r="C16" i="15"/>
  <c r="E11" i="15"/>
  <c r="F11" i="15"/>
  <c r="G11" i="15"/>
  <c r="H11" i="15"/>
  <c r="I11" i="15"/>
  <c r="J11" i="15"/>
  <c r="K11" i="15"/>
  <c r="L11" i="15"/>
  <c r="M11" i="15"/>
  <c r="N11" i="15"/>
  <c r="O11" i="15"/>
  <c r="D11" i="15"/>
  <c r="C11" i="15"/>
  <c r="O21" i="14"/>
  <c r="E22" i="14"/>
  <c r="F22" i="14"/>
  <c r="G22" i="14"/>
  <c r="H22" i="14"/>
  <c r="I22" i="14"/>
  <c r="J22" i="14"/>
  <c r="K22" i="14"/>
  <c r="L22" i="14"/>
  <c r="M22" i="14"/>
  <c r="N22" i="14"/>
  <c r="O22" i="14"/>
  <c r="D22" i="14"/>
  <c r="C22" i="14"/>
  <c r="F21" i="14"/>
  <c r="G21" i="14"/>
  <c r="H21" i="14"/>
  <c r="I21" i="14"/>
  <c r="J21" i="14"/>
  <c r="K21" i="14"/>
  <c r="L21" i="14"/>
  <c r="M21" i="14"/>
  <c r="N21" i="14"/>
  <c r="E21" i="14"/>
  <c r="D21" i="14"/>
  <c r="C21" i="14"/>
  <c r="E16" i="14"/>
  <c r="F16" i="14"/>
  <c r="G16" i="14"/>
  <c r="H16" i="14"/>
  <c r="I16" i="14"/>
  <c r="J16" i="14"/>
  <c r="K16" i="14"/>
  <c r="L16" i="14"/>
  <c r="M16" i="14"/>
  <c r="N16" i="14"/>
  <c r="O16" i="14"/>
  <c r="D16" i="14"/>
  <c r="C16" i="14"/>
  <c r="F11" i="14"/>
  <c r="G11" i="14"/>
  <c r="H11" i="14"/>
  <c r="I11" i="14"/>
  <c r="J11" i="14"/>
  <c r="K11" i="14"/>
  <c r="L11" i="14"/>
  <c r="M11" i="14"/>
  <c r="N11" i="14"/>
  <c r="O11" i="14"/>
  <c r="E11" i="14"/>
  <c r="D11" i="14"/>
  <c r="C11" i="14"/>
  <c r="E22" i="13"/>
  <c r="F22" i="13"/>
  <c r="G22" i="13"/>
  <c r="H22" i="13"/>
  <c r="I22" i="13"/>
  <c r="J22" i="13"/>
  <c r="K22" i="13"/>
  <c r="L22" i="13"/>
  <c r="M22" i="13"/>
  <c r="N22" i="13"/>
  <c r="O22" i="13"/>
  <c r="D22" i="13"/>
  <c r="C22" i="13"/>
  <c r="E21" i="13"/>
  <c r="F21" i="13"/>
  <c r="G21" i="13"/>
  <c r="H21" i="13"/>
  <c r="I21" i="13"/>
  <c r="J21" i="13"/>
  <c r="K21" i="13"/>
  <c r="L21" i="13"/>
  <c r="M21" i="13"/>
  <c r="N21" i="13"/>
  <c r="O21" i="13"/>
  <c r="D21" i="13"/>
  <c r="C21" i="13"/>
  <c r="E16" i="13"/>
  <c r="F16" i="13"/>
  <c r="G16" i="13"/>
  <c r="H16" i="13"/>
  <c r="I16" i="13"/>
  <c r="J16" i="13"/>
  <c r="K16" i="13"/>
  <c r="L16" i="13"/>
  <c r="M16" i="13"/>
  <c r="N16" i="13"/>
  <c r="O16" i="13"/>
  <c r="D16" i="13"/>
  <c r="C16" i="13"/>
  <c r="F11" i="13"/>
  <c r="G11" i="13"/>
  <c r="H11" i="13"/>
  <c r="I11" i="13"/>
  <c r="J11" i="13"/>
  <c r="K11" i="13"/>
  <c r="L11" i="13"/>
  <c r="M11" i="13"/>
  <c r="N11" i="13"/>
  <c r="O11" i="13"/>
  <c r="E11" i="13"/>
  <c r="D11" i="13"/>
  <c r="C11" i="13"/>
  <c r="E22" i="12"/>
  <c r="F22" i="12"/>
  <c r="G22" i="12"/>
  <c r="H22" i="12"/>
  <c r="I22" i="12"/>
  <c r="J22" i="12"/>
  <c r="K22" i="12"/>
  <c r="L22" i="12"/>
  <c r="M22" i="12"/>
  <c r="N22" i="12"/>
  <c r="O22" i="12"/>
  <c r="D22" i="12"/>
  <c r="C22" i="12"/>
  <c r="E21" i="12"/>
  <c r="F21" i="12"/>
  <c r="G21" i="12"/>
  <c r="H21" i="12"/>
  <c r="I21" i="12"/>
  <c r="J21" i="12"/>
  <c r="K21" i="12"/>
  <c r="L21" i="12"/>
  <c r="M21" i="12"/>
  <c r="N21" i="12"/>
  <c r="O21" i="12"/>
  <c r="D21" i="12"/>
  <c r="C21" i="12"/>
  <c r="E16" i="12"/>
  <c r="F16" i="12"/>
  <c r="G16" i="12"/>
  <c r="H16" i="12"/>
  <c r="I16" i="12"/>
  <c r="J16" i="12"/>
  <c r="K16" i="12"/>
  <c r="L16" i="12"/>
  <c r="M16" i="12"/>
  <c r="N16" i="12"/>
  <c r="O16" i="12"/>
  <c r="D16" i="12"/>
  <c r="C16" i="12"/>
  <c r="E11" i="12"/>
  <c r="F11" i="12"/>
  <c r="G11" i="12"/>
  <c r="H11" i="12"/>
  <c r="I11" i="12"/>
  <c r="J11" i="12"/>
  <c r="K11" i="12"/>
  <c r="L11" i="12"/>
  <c r="M11" i="12"/>
  <c r="N11" i="12"/>
  <c r="O11" i="12"/>
  <c r="D11" i="12"/>
  <c r="C11" i="12"/>
  <c r="E22" i="11"/>
  <c r="F22" i="11"/>
  <c r="G22" i="11"/>
  <c r="H22" i="11"/>
  <c r="I22" i="11"/>
  <c r="J22" i="11"/>
  <c r="K22" i="11"/>
  <c r="L22" i="11"/>
  <c r="M22" i="11"/>
  <c r="N22" i="11"/>
  <c r="O22" i="11"/>
  <c r="D22" i="11"/>
  <c r="C22" i="11"/>
  <c r="F21" i="11"/>
  <c r="G21" i="11"/>
  <c r="H21" i="11"/>
  <c r="I21" i="11"/>
  <c r="J21" i="11"/>
  <c r="K21" i="11"/>
  <c r="L21" i="11"/>
  <c r="M21" i="11"/>
  <c r="N21" i="11"/>
  <c r="O21" i="11"/>
  <c r="E21" i="11"/>
  <c r="D21" i="11"/>
  <c r="C21" i="11"/>
  <c r="E16" i="11"/>
  <c r="F16" i="11"/>
  <c r="G16" i="11"/>
  <c r="H16" i="11"/>
  <c r="I16" i="11"/>
  <c r="J16" i="11"/>
  <c r="K16" i="11"/>
  <c r="L16" i="11"/>
  <c r="M16" i="11"/>
  <c r="N16" i="11"/>
  <c r="O16" i="11"/>
  <c r="D16" i="11"/>
  <c r="C16" i="11"/>
  <c r="E11" i="11"/>
  <c r="F11" i="11"/>
  <c r="G11" i="11"/>
  <c r="H11" i="11"/>
  <c r="I11" i="11"/>
  <c r="J11" i="11"/>
  <c r="K11" i="11"/>
  <c r="L11" i="11"/>
  <c r="M11" i="11"/>
  <c r="N11" i="11"/>
  <c r="O11" i="11"/>
  <c r="D11" i="11"/>
  <c r="C11" i="11"/>
  <c r="G22" i="10"/>
  <c r="H22" i="10"/>
  <c r="I22" i="10"/>
  <c r="J22" i="10"/>
  <c r="K22" i="10"/>
  <c r="L22" i="10"/>
  <c r="M22" i="10"/>
  <c r="N22" i="10"/>
  <c r="O22" i="10"/>
  <c r="F22" i="10"/>
  <c r="E22" i="10"/>
  <c r="D22" i="10"/>
  <c r="C22" i="10"/>
  <c r="F21" i="10"/>
  <c r="G21" i="10"/>
  <c r="H21" i="10"/>
  <c r="I21" i="10"/>
  <c r="J21" i="10"/>
  <c r="K21" i="10"/>
  <c r="L21" i="10"/>
  <c r="M21" i="10"/>
  <c r="N21" i="10"/>
  <c r="O21" i="10"/>
  <c r="E21" i="10"/>
  <c r="D21" i="10"/>
  <c r="C21" i="10"/>
  <c r="F16" i="10"/>
  <c r="G16" i="10"/>
  <c r="H16" i="10"/>
  <c r="I16" i="10"/>
  <c r="J16" i="10"/>
  <c r="K16" i="10"/>
  <c r="L16" i="10"/>
  <c r="M16" i="10"/>
  <c r="N16" i="10"/>
  <c r="O16" i="10"/>
  <c r="E16" i="10"/>
  <c r="D16" i="10"/>
  <c r="C16" i="10"/>
  <c r="F11" i="10"/>
  <c r="G11" i="10"/>
  <c r="H11" i="10"/>
  <c r="I11" i="10"/>
  <c r="J11" i="10"/>
  <c r="K11" i="10"/>
  <c r="L11" i="10"/>
  <c r="M11" i="10"/>
  <c r="N11" i="10"/>
  <c r="O11" i="10"/>
  <c r="E11" i="10"/>
  <c r="D11" i="10"/>
  <c r="C11" i="10"/>
  <c r="F22" i="9"/>
  <c r="G22" i="9"/>
  <c r="H22" i="9"/>
  <c r="I22" i="9"/>
  <c r="J22" i="9"/>
  <c r="K22" i="9"/>
  <c r="L22" i="9"/>
  <c r="M22" i="9"/>
  <c r="N22" i="9"/>
  <c r="O22" i="9"/>
  <c r="E22" i="9"/>
  <c r="D22" i="9"/>
  <c r="C22" i="9"/>
  <c r="F21" i="9"/>
  <c r="G21" i="9"/>
  <c r="H21" i="9"/>
  <c r="I21" i="9"/>
  <c r="J21" i="9"/>
  <c r="K21" i="9"/>
  <c r="L21" i="9"/>
  <c r="M21" i="9"/>
  <c r="N21" i="9"/>
  <c r="O21" i="9"/>
  <c r="E21" i="9"/>
  <c r="D21" i="9"/>
  <c r="C21" i="9"/>
  <c r="O16" i="9"/>
  <c r="F16" i="9"/>
  <c r="G16" i="9"/>
  <c r="H16" i="9"/>
  <c r="I16" i="9"/>
  <c r="J16" i="9"/>
  <c r="K16" i="9"/>
  <c r="L16" i="9"/>
  <c r="M16" i="9"/>
  <c r="N16" i="9"/>
  <c r="E16" i="9"/>
  <c r="D16" i="9"/>
  <c r="C16" i="9"/>
  <c r="F11" i="9"/>
  <c r="G11" i="9"/>
  <c r="H11" i="9"/>
  <c r="I11" i="9"/>
  <c r="J11" i="9"/>
  <c r="K11" i="9"/>
  <c r="L11" i="9"/>
  <c r="M11" i="9"/>
  <c r="N11" i="9"/>
  <c r="O11" i="9"/>
  <c r="E11" i="9"/>
  <c r="D11" i="9"/>
  <c r="C11" i="9"/>
  <c r="G22" i="8"/>
  <c r="H22" i="8"/>
  <c r="I22" i="8"/>
  <c r="J22" i="8"/>
  <c r="K22" i="8"/>
  <c r="L22" i="8"/>
  <c r="M22" i="8"/>
  <c r="N22" i="8"/>
  <c r="O22" i="8"/>
  <c r="F22" i="8"/>
  <c r="E22" i="8"/>
  <c r="D22" i="8"/>
  <c r="C22" i="8"/>
  <c r="F21" i="8"/>
  <c r="G21" i="8"/>
  <c r="H21" i="8"/>
  <c r="I21" i="8"/>
  <c r="J21" i="8"/>
  <c r="K21" i="8"/>
  <c r="L21" i="8"/>
  <c r="M21" i="8"/>
  <c r="N21" i="8"/>
  <c r="O21" i="8"/>
  <c r="E21" i="8"/>
  <c r="D21" i="8"/>
  <c r="C21" i="8"/>
  <c r="F16" i="8"/>
  <c r="G16" i="8"/>
  <c r="H16" i="8"/>
  <c r="I16" i="8"/>
  <c r="J16" i="8"/>
  <c r="K16" i="8"/>
  <c r="L16" i="8"/>
  <c r="M16" i="8"/>
  <c r="N16" i="8"/>
  <c r="O16" i="8"/>
  <c r="E16" i="8"/>
  <c r="D16" i="8"/>
  <c r="C16" i="8"/>
  <c r="F11" i="8"/>
  <c r="G11" i="8"/>
  <c r="H11" i="8"/>
  <c r="I11" i="8"/>
  <c r="J11" i="8"/>
  <c r="K11" i="8"/>
  <c r="L11" i="8"/>
  <c r="M11" i="8"/>
  <c r="N11" i="8"/>
  <c r="O11" i="8"/>
  <c r="E11" i="8"/>
  <c r="D11" i="8"/>
  <c r="C11" i="8"/>
  <c r="F22" i="7"/>
  <c r="G22" i="7"/>
  <c r="H22" i="7"/>
  <c r="I22" i="7"/>
  <c r="J22" i="7"/>
  <c r="K22" i="7"/>
  <c r="L22" i="7"/>
  <c r="M22" i="7"/>
  <c r="N22" i="7"/>
  <c r="O22" i="7"/>
  <c r="E22" i="7"/>
  <c r="D22" i="7"/>
  <c r="C22" i="7"/>
  <c r="F21" i="7"/>
  <c r="G21" i="7"/>
  <c r="H21" i="7"/>
  <c r="I21" i="7"/>
  <c r="J21" i="7"/>
  <c r="K21" i="7"/>
  <c r="L21" i="7"/>
  <c r="M21" i="7"/>
  <c r="N21" i="7"/>
  <c r="O21" i="7"/>
  <c r="E21" i="7"/>
  <c r="D21" i="7"/>
  <c r="C21" i="7"/>
  <c r="F16" i="7"/>
  <c r="G16" i="7"/>
  <c r="H16" i="7"/>
  <c r="I16" i="7"/>
  <c r="J16" i="7"/>
  <c r="K16" i="7"/>
  <c r="L16" i="7"/>
  <c r="M16" i="7"/>
  <c r="N16" i="7"/>
  <c r="O16" i="7"/>
  <c r="E16" i="7"/>
  <c r="D16" i="7"/>
  <c r="C16" i="7"/>
  <c r="O11" i="7"/>
  <c r="F11" i="7"/>
  <c r="G11" i="7"/>
  <c r="H11" i="7"/>
  <c r="I11" i="7"/>
  <c r="J11" i="7"/>
  <c r="K11" i="7"/>
  <c r="L11" i="7"/>
  <c r="M11" i="7"/>
  <c r="N11" i="7"/>
  <c r="E11" i="7"/>
  <c r="D11" i="7"/>
  <c r="C11" i="7"/>
  <c r="F22" i="6"/>
  <c r="G22" i="6"/>
  <c r="H22" i="6"/>
  <c r="I22" i="6"/>
  <c r="J22" i="6"/>
  <c r="K22" i="6"/>
  <c r="L22" i="6"/>
  <c r="M22" i="6"/>
  <c r="N22" i="6"/>
  <c r="O22" i="6"/>
  <c r="E22" i="6"/>
  <c r="D22" i="6"/>
  <c r="C22" i="6"/>
  <c r="O21" i="6"/>
  <c r="H21" i="6"/>
  <c r="I21" i="6"/>
  <c r="J21" i="6"/>
  <c r="K21" i="6"/>
  <c r="L21" i="6"/>
  <c r="M21" i="6"/>
  <c r="N21" i="6"/>
  <c r="G21" i="6"/>
  <c r="F21" i="6"/>
  <c r="E21" i="6"/>
  <c r="D21" i="6"/>
  <c r="C21" i="6"/>
  <c r="F16" i="6"/>
  <c r="G16" i="6"/>
  <c r="H16" i="6"/>
  <c r="I16" i="6"/>
  <c r="J16" i="6"/>
  <c r="K16" i="6"/>
  <c r="L16" i="6"/>
  <c r="M16" i="6"/>
  <c r="N16" i="6"/>
  <c r="O16" i="6"/>
  <c r="E16" i="6"/>
  <c r="D16" i="6"/>
  <c r="C16" i="6"/>
  <c r="F11" i="6"/>
  <c r="G11" i="6"/>
  <c r="H11" i="6"/>
  <c r="I11" i="6"/>
  <c r="J11" i="6"/>
  <c r="K11" i="6"/>
  <c r="L11" i="6"/>
  <c r="M11" i="6"/>
  <c r="N11" i="6"/>
  <c r="O11" i="6"/>
  <c r="E11" i="6"/>
  <c r="D11" i="6"/>
  <c r="C11" i="6"/>
  <c r="C13" i="20"/>
  <c r="O28" i="26" l="1"/>
  <c r="O27" i="26"/>
  <c r="O23" i="26"/>
  <c r="N23" i="26"/>
  <c r="M23" i="26"/>
  <c r="L23" i="26"/>
  <c r="K23" i="26"/>
  <c r="J23" i="26"/>
  <c r="I23" i="26"/>
  <c r="H23" i="26"/>
  <c r="G23" i="26"/>
  <c r="F23" i="26"/>
  <c r="E23" i="26"/>
  <c r="D23" i="26"/>
  <c r="C23" i="26"/>
  <c r="O18" i="26"/>
  <c r="N18" i="26"/>
  <c r="M18" i="26"/>
  <c r="L18" i="26"/>
  <c r="K18" i="26"/>
  <c r="J18" i="26"/>
  <c r="I18" i="26"/>
  <c r="H18" i="26"/>
  <c r="G18" i="26"/>
  <c r="F18" i="26"/>
  <c r="E18" i="26"/>
  <c r="D18" i="26"/>
  <c r="C18" i="26"/>
  <c r="O17" i="26"/>
  <c r="N17" i="26"/>
  <c r="M17" i="26"/>
  <c r="L17" i="26"/>
  <c r="K17" i="26"/>
  <c r="J17" i="26"/>
  <c r="I17" i="26"/>
  <c r="H17" i="26"/>
  <c r="G17" i="26"/>
  <c r="F17" i="26"/>
  <c r="E17" i="26"/>
  <c r="D17" i="26"/>
  <c r="C17" i="26"/>
  <c r="O13" i="26"/>
  <c r="N13" i="26"/>
  <c r="M13" i="26"/>
  <c r="L13" i="26"/>
  <c r="K13" i="26"/>
  <c r="J13" i="26"/>
  <c r="I13" i="26"/>
  <c r="H13" i="26"/>
  <c r="G13" i="26"/>
  <c r="F13" i="26"/>
  <c r="E13" i="26"/>
  <c r="D13" i="26"/>
  <c r="C13" i="26"/>
  <c r="O12" i="26"/>
  <c r="N12" i="26"/>
  <c r="M12" i="26"/>
  <c r="L12" i="26"/>
  <c r="K12" i="26"/>
  <c r="J12" i="26"/>
  <c r="I12" i="26"/>
  <c r="H12" i="26"/>
  <c r="G12" i="26"/>
  <c r="F12" i="26"/>
  <c r="E12" i="26"/>
  <c r="D12" i="26"/>
  <c r="C12" i="26"/>
  <c r="C12" i="25"/>
  <c r="D12" i="25"/>
  <c r="E12" i="25"/>
  <c r="F12" i="25"/>
  <c r="G12" i="25"/>
  <c r="H12" i="25"/>
  <c r="I12" i="25"/>
  <c r="J12" i="25"/>
  <c r="K12" i="25"/>
  <c r="L12" i="25"/>
  <c r="M12" i="25"/>
  <c r="N12" i="25"/>
  <c r="O12" i="25"/>
  <c r="C13" i="25"/>
  <c r="D13" i="25"/>
  <c r="E13" i="25"/>
  <c r="F13" i="25"/>
  <c r="G13" i="25"/>
  <c r="H13" i="25"/>
  <c r="I13" i="25"/>
  <c r="J13" i="25"/>
  <c r="K13" i="25"/>
  <c r="L13" i="25"/>
  <c r="M13" i="25"/>
  <c r="N13" i="25"/>
  <c r="O13" i="25"/>
  <c r="C17" i="25"/>
  <c r="D17" i="25"/>
  <c r="E17" i="25"/>
  <c r="F17" i="25"/>
  <c r="G17" i="25"/>
  <c r="H17" i="25"/>
  <c r="I17" i="25"/>
  <c r="J17" i="25"/>
  <c r="K17" i="25"/>
  <c r="L17" i="25"/>
  <c r="M17" i="25"/>
  <c r="N17" i="25"/>
  <c r="O17" i="25"/>
  <c r="C18" i="25"/>
  <c r="D18" i="25"/>
  <c r="E18" i="25"/>
  <c r="F18" i="25"/>
  <c r="G18" i="25"/>
  <c r="H18" i="25"/>
  <c r="I18" i="25"/>
  <c r="J18" i="25"/>
  <c r="K18" i="25"/>
  <c r="L18" i="25"/>
  <c r="M18" i="25"/>
  <c r="N18" i="25"/>
  <c r="O18" i="25"/>
  <c r="C23" i="25"/>
  <c r="D23" i="25"/>
  <c r="E23" i="25"/>
  <c r="F23" i="25"/>
  <c r="G23" i="25"/>
  <c r="H23" i="25"/>
  <c r="I23" i="25"/>
  <c r="J23" i="25"/>
  <c r="K23" i="25"/>
  <c r="L23" i="25"/>
  <c r="M23" i="25"/>
  <c r="N23" i="25"/>
  <c r="O23" i="25"/>
  <c r="C12" i="24"/>
  <c r="D12" i="24"/>
  <c r="E12" i="24"/>
  <c r="F12" i="24"/>
  <c r="G12" i="24"/>
  <c r="H12" i="24"/>
  <c r="I12" i="24"/>
  <c r="J12" i="24"/>
  <c r="K12" i="24"/>
  <c r="L12" i="24"/>
  <c r="M12" i="24"/>
  <c r="N12" i="24"/>
  <c r="O12" i="24"/>
  <c r="C13" i="24"/>
  <c r="D13" i="24"/>
  <c r="E13" i="24"/>
  <c r="F13" i="24"/>
  <c r="G13" i="24"/>
  <c r="H13" i="24"/>
  <c r="I13" i="24"/>
  <c r="J13" i="24"/>
  <c r="K13" i="24"/>
  <c r="L13" i="24"/>
  <c r="M13" i="24"/>
  <c r="N13" i="24"/>
  <c r="O13" i="24"/>
  <c r="C17" i="24"/>
  <c r="D17" i="24"/>
  <c r="E17" i="24"/>
  <c r="F17" i="24"/>
  <c r="G17" i="24"/>
  <c r="H17" i="24"/>
  <c r="I17" i="24"/>
  <c r="J17" i="24"/>
  <c r="K17" i="24"/>
  <c r="L17" i="24"/>
  <c r="M17" i="24"/>
  <c r="N17" i="24"/>
  <c r="O17" i="24"/>
  <c r="C18" i="24"/>
  <c r="D18" i="24"/>
  <c r="E18" i="24"/>
  <c r="F18" i="24"/>
  <c r="G18" i="24"/>
  <c r="H18" i="24"/>
  <c r="I18" i="24"/>
  <c r="J18" i="24"/>
  <c r="K18" i="24"/>
  <c r="L18" i="24"/>
  <c r="M18" i="24"/>
  <c r="N18" i="24"/>
  <c r="O18" i="24"/>
  <c r="C23" i="24"/>
  <c r="D23" i="24"/>
  <c r="E23" i="24"/>
  <c r="F23" i="24"/>
  <c r="G23" i="24"/>
  <c r="H23" i="24"/>
  <c r="I23" i="24"/>
  <c r="J23" i="24"/>
  <c r="K23" i="24"/>
  <c r="L23" i="24"/>
  <c r="M23" i="24"/>
  <c r="N23" i="24"/>
  <c r="O23" i="24"/>
  <c r="C12" i="23"/>
  <c r="D12" i="23"/>
  <c r="E12" i="23"/>
  <c r="F12" i="23"/>
  <c r="G12" i="23"/>
  <c r="H12" i="23"/>
  <c r="I12" i="23"/>
  <c r="J12" i="23"/>
  <c r="K12" i="23"/>
  <c r="L12" i="23"/>
  <c r="M12" i="23"/>
  <c r="N12" i="23"/>
  <c r="O12" i="23"/>
  <c r="C13" i="23"/>
  <c r="D13" i="23"/>
  <c r="E13" i="23"/>
  <c r="F13" i="23"/>
  <c r="G13" i="23"/>
  <c r="H13" i="23"/>
  <c r="I13" i="23"/>
  <c r="J13" i="23"/>
  <c r="K13" i="23"/>
  <c r="L13" i="23"/>
  <c r="M13" i="23"/>
  <c r="N13" i="23"/>
  <c r="O13" i="23"/>
  <c r="C17" i="23"/>
  <c r="D17" i="23"/>
  <c r="E17" i="23"/>
  <c r="F17" i="23"/>
  <c r="G17" i="23"/>
  <c r="H17" i="23"/>
  <c r="I17" i="23"/>
  <c r="J17" i="23"/>
  <c r="K17" i="23"/>
  <c r="L17" i="23"/>
  <c r="M17" i="23"/>
  <c r="N17" i="23"/>
  <c r="O17" i="23"/>
  <c r="C18" i="23"/>
  <c r="D18" i="23"/>
  <c r="E18" i="23"/>
  <c r="F18" i="23"/>
  <c r="G18" i="23"/>
  <c r="H18" i="23"/>
  <c r="I18" i="23"/>
  <c r="J18" i="23"/>
  <c r="K18" i="23"/>
  <c r="L18" i="23"/>
  <c r="M18" i="23"/>
  <c r="N18" i="23"/>
  <c r="O18" i="23"/>
  <c r="C23" i="23"/>
  <c r="D23" i="23"/>
  <c r="E23" i="23"/>
  <c r="F23" i="23"/>
  <c r="G23" i="23"/>
  <c r="H23" i="23"/>
  <c r="I23" i="23"/>
  <c r="J23" i="23"/>
  <c r="K23" i="23"/>
  <c r="L23" i="23"/>
  <c r="M23" i="23"/>
  <c r="N23" i="23"/>
  <c r="O23" i="23"/>
  <c r="N27" i="23"/>
  <c r="O27" i="23"/>
  <c r="N28" i="23"/>
  <c r="O28" i="23"/>
  <c r="C12" i="22"/>
  <c r="D12" i="22"/>
  <c r="E12" i="22"/>
  <c r="F12" i="22"/>
  <c r="G12" i="22"/>
  <c r="H12" i="22"/>
  <c r="I12" i="22"/>
  <c r="J12" i="22"/>
  <c r="K12" i="22"/>
  <c r="L12" i="22"/>
  <c r="M12" i="22"/>
  <c r="N12" i="22"/>
  <c r="O12" i="22"/>
  <c r="C13" i="22"/>
  <c r="D13" i="22"/>
  <c r="E13" i="22"/>
  <c r="F13" i="22"/>
  <c r="G13" i="22"/>
  <c r="H13" i="22"/>
  <c r="I13" i="22"/>
  <c r="J13" i="22"/>
  <c r="K13" i="22"/>
  <c r="L13" i="22"/>
  <c r="M13" i="22"/>
  <c r="N13" i="22"/>
  <c r="O13" i="22"/>
  <c r="C17" i="22"/>
  <c r="D17" i="22"/>
  <c r="E17" i="22"/>
  <c r="F17" i="22"/>
  <c r="G17" i="22"/>
  <c r="H17" i="22"/>
  <c r="I17" i="22"/>
  <c r="J17" i="22"/>
  <c r="K17" i="22"/>
  <c r="L17" i="22"/>
  <c r="M17" i="22"/>
  <c r="N17" i="22"/>
  <c r="O17" i="22"/>
  <c r="C18" i="22"/>
  <c r="D18" i="22"/>
  <c r="E18" i="22"/>
  <c r="F18" i="22"/>
  <c r="G18" i="22"/>
  <c r="H18" i="22"/>
  <c r="I18" i="22"/>
  <c r="J18" i="22"/>
  <c r="K18" i="22"/>
  <c r="L18" i="22"/>
  <c r="M18" i="22"/>
  <c r="N18" i="22"/>
  <c r="O18" i="22"/>
  <c r="C23" i="22"/>
  <c r="D23" i="22"/>
  <c r="E23" i="22"/>
  <c r="F23" i="22"/>
  <c r="G23" i="22"/>
  <c r="H23" i="22"/>
  <c r="I23" i="22"/>
  <c r="J23" i="22"/>
  <c r="K23" i="22"/>
  <c r="L23" i="22"/>
  <c r="M23" i="22"/>
  <c r="N23" i="22"/>
  <c r="O23" i="22"/>
  <c r="M27" i="22"/>
  <c r="N27" i="22"/>
  <c r="O27" i="22"/>
  <c r="M28" i="22"/>
  <c r="N28" i="22"/>
  <c r="O28" i="22"/>
  <c r="C12" i="21"/>
  <c r="D12" i="21"/>
  <c r="E12" i="21"/>
  <c r="F12" i="21"/>
  <c r="G12" i="21"/>
  <c r="H12" i="21"/>
  <c r="I12" i="21"/>
  <c r="J12" i="21"/>
  <c r="K12" i="21"/>
  <c r="L12" i="21"/>
  <c r="M12" i="21"/>
  <c r="N12" i="21"/>
  <c r="O12" i="21"/>
  <c r="C13" i="21"/>
  <c r="D13" i="21"/>
  <c r="E13" i="21"/>
  <c r="F13" i="21"/>
  <c r="G13" i="21"/>
  <c r="H13" i="21"/>
  <c r="I13" i="21"/>
  <c r="J13" i="21"/>
  <c r="K13" i="21"/>
  <c r="L13" i="21"/>
  <c r="M13" i="21"/>
  <c r="N13" i="21"/>
  <c r="O13" i="21"/>
  <c r="C17" i="21"/>
  <c r="D17" i="21"/>
  <c r="E17" i="21"/>
  <c r="F17" i="21"/>
  <c r="G17" i="21"/>
  <c r="H17" i="21"/>
  <c r="I17" i="21"/>
  <c r="J17" i="21"/>
  <c r="K17" i="21"/>
  <c r="L17" i="21"/>
  <c r="M17" i="21"/>
  <c r="N17" i="21"/>
  <c r="O17" i="21"/>
  <c r="C18" i="21"/>
  <c r="D18" i="21"/>
  <c r="E18" i="21"/>
  <c r="F18" i="21"/>
  <c r="G18" i="21"/>
  <c r="H18" i="21"/>
  <c r="I18" i="21"/>
  <c r="J18" i="21"/>
  <c r="K18" i="21"/>
  <c r="L18" i="21"/>
  <c r="M18" i="21"/>
  <c r="N18" i="21"/>
  <c r="O18" i="21"/>
  <c r="C23" i="21"/>
  <c r="D23" i="21"/>
  <c r="E23" i="21"/>
  <c r="F23" i="21"/>
  <c r="G23" i="21"/>
  <c r="H23" i="21"/>
  <c r="I23" i="21"/>
  <c r="J23" i="21"/>
  <c r="K23" i="21"/>
  <c r="L23" i="21"/>
  <c r="M23" i="21"/>
  <c r="N23" i="21"/>
  <c r="O23" i="21"/>
  <c r="C12" i="20"/>
  <c r="D12" i="20"/>
  <c r="E12" i="20"/>
  <c r="F12" i="20"/>
  <c r="G12" i="20"/>
  <c r="H12" i="20"/>
  <c r="I12" i="20"/>
  <c r="J12" i="20"/>
  <c r="K12" i="20"/>
  <c r="L12" i="20"/>
  <c r="M12" i="20"/>
  <c r="N12" i="20"/>
  <c r="O12" i="20"/>
  <c r="D13" i="20"/>
  <c r="E13" i="20"/>
  <c r="F13" i="20"/>
  <c r="G13" i="20"/>
  <c r="H13" i="20"/>
  <c r="I13" i="20"/>
  <c r="J13" i="20"/>
  <c r="K13" i="20"/>
  <c r="L13" i="20"/>
  <c r="M13" i="20"/>
  <c r="N13" i="20"/>
  <c r="O13" i="20"/>
  <c r="C17" i="20"/>
  <c r="D17" i="20"/>
  <c r="E17" i="20"/>
  <c r="F17" i="20"/>
  <c r="G17" i="20"/>
  <c r="H17" i="20"/>
  <c r="I17" i="20"/>
  <c r="J17" i="20"/>
  <c r="K17" i="20"/>
  <c r="L17" i="20"/>
  <c r="M17" i="20"/>
  <c r="N17" i="20"/>
  <c r="O17" i="20"/>
  <c r="C18" i="20"/>
  <c r="D18" i="20"/>
  <c r="E18" i="20"/>
  <c r="F18" i="20"/>
  <c r="G18" i="20"/>
  <c r="H18" i="20"/>
  <c r="I18" i="20"/>
  <c r="J18" i="20"/>
  <c r="K18" i="20"/>
  <c r="L18" i="20"/>
  <c r="M18" i="20"/>
  <c r="N18" i="20"/>
  <c r="O18" i="20"/>
  <c r="C23" i="20"/>
  <c r="D23" i="20"/>
  <c r="E23" i="20"/>
  <c r="F23" i="20"/>
  <c r="G23" i="20"/>
  <c r="H23" i="20"/>
  <c r="I23" i="20"/>
  <c r="J23" i="20"/>
  <c r="K23" i="20"/>
  <c r="L23" i="20"/>
  <c r="M23" i="20"/>
  <c r="N23" i="20"/>
  <c r="O23" i="20"/>
  <c r="C12" i="19"/>
  <c r="D12" i="19"/>
  <c r="E12" i="19"/>
  <c r="F12" i="19"/>
  <c r="G12" i="19"/>
  <c r="H12" i="19"/>
  <c r="I12" i="19"/>
  <c r="J12" i="19"/>
  <c r="K12" i="19"/>
  <c r="L12" i="19"/>
  <c r="M12" i="19"/>
  <c r="N12" i="19"/>
  <c r="O12" i="19"/>
  <c r="C13" i="19"/>
  <c r="D13" i="19"/>
  <c r="E13" i="19"/>
  <c r="F13" i="19"/>
  <c r="G13" i="19"/>
  <c r="H13" i="19"/>
  <c r="I13" i="19"/>
  <c r="J13" i="19"/>
  <c r="K13" i="19"/>
  <c r="L13" i="19"/>
  <c r="M13" i="19"/>
  <c r="N13" i="19"/>
  <c r="O13" i="19"/>
  <c r="C17" i="19"/>
  <c r="D17" i="19"/>
  <c r="E17" i="19"/>
  <c r="F17" i="19"/>
  <c r="G17" i="19"/>
  <c r="H17" i="19"/>
  <c r="I17" i="19"/>
  <c r="J17" i="19"/>
  <c r="K17" i="19"/>
  <c r="L17" i="19"/>
  <c r="M17" i="19"/>
  <c r="N17" i="19"/>
  <c r="O17" i="19"/>
  <c r="C18" i="19"/>
  <c r="D18" i="19"/>
  <c r="E18" i="19"/>
  <c r="F18" i="19"/>
  <c r="G18" i="19"/>
  <c r="H18" i="19"/>
  <c r="I18" i="19"/>
  <c r="J18" i="19"/>
  <c r="K18" i="19"/>
  <c r="L18" i="19"/>
  <c r="M18" i="19"/>
  <c r="N18" i="19"/>
  <c r="O18" i="19"/>
  <c r="C23" i="19"/>
  <c r="D23" i="19"/>
  <c r="E23" i="19"/>
  <c r="F23" i="19"/>
  <c r="G23" i="19"/>
  <c r="H23" i="19"/>
  <c r="I23" i="19"/>
  <c r="J23" i="19"/>
  <c r="K23" i="19"/>
  <c r="L23" i="19"/>
  <c r="M23" i="19"/>
  <c r="N23" i="19"/>
  <c r="O23" i="19"/>
  <c r="C11" i="18"/>
  <c r="D11" i="18"/>
  <c r="E11" i="18"/>
  <c r="F11" i="18"/>
  <c r="G11" i="18"/>
  <c r="H11" i="18"/>
  <c r="I11" i="18"/>
  <c r="J11" i="18"/>
  <c r="K11" i="18"/>
  <c r="L11" i="18"/>
  <c r="M11" i="18"/>
  <c r="N11" i="18"/>
  <c r="O11" i="18"/>
  <c r="C12" i="18"/>
  <c r="D12" i="18"/>
  <c r="E12" i="18"/>
  <c r="F12" i="18"/>
  <c r="G12" i="18"/>
  <c r="H12" i="18"/>
  <c r="I12" i="18"/>
  <c r="J12" i="18"/>
  <c r="K12" i="18"/>
  <c r="L12" i="18"/>
  <c r="M12" i="18"/>
  <c r="N12" i="18"/>
  <c r="O12" i="18"/>
  <c r="C13" i="18"/>
  <c r="D13" i="18"/>
  <c r="E13" i="18"/>
  <c r="F13" i="18"/>
  <c r="G13" i="18"/>
  <c r="H13" i="18"/>
  <c r="I13" i="18"/>
  <c r="J13" i="18"/>
  <c r="K13" i="18"/>
  <c r="L13" i="18"/>
  <c r="M13" i="18"/>
  <c r="N13" i="18"/>
  <c r="O13" i="18"/>
  <c r="C17" i="18"/>
  <c r="D17" i="18"/>
  <c r="E17" i="18"/>
  <c r="F17" i="18"/>
  <c r="G17" i="18"/>
  <c r="H17" i="18"/>
  <c r="I17" i="18"/>
  <c r="J17" i="18"/>
  <c r="K17" i="18"/>
  <c r="L17" i="18"/>
  <c r="M17" i="18"/>
  <c r="N17" i="18"/>
  <c r="O17" i="18"/>
  <c r="C18" i="18"/>
  <c r="D18" i="18"/>
  <c r="E18" i="18"/>
  <c r="F18" i="18"/>
  <c r="G18" i="18"/>
  <c r="H18" i="18"/>
  <c r="I18" i="18"/>
  <c r="J18" i="18"/>
  <c r="K18" i="18"/>
  <c r="L18" i="18"/>
  <c r="M18" i="18"/>
  <c r="N18" i="18"/>
  <c r="O18" i="18"/>
  <c r="C23" i="18"/>
  <c r="D23" i="18"/>
  <c r="E23" i="18"/>
  <c r="F23" i="18"/>
  <c r="G23" i="18"/>
  <c r="H23" i="18"/>
  <c r="I23" i="18"/>
  <c r="J23" i="18"/>
  <c r="K23" i="18"/>
  <c r="L23" i="18"/>
  <c r="M23" i="18"/>
  <c r="N23" i="18"/>
  <c r="O23" i="18"/>
  <c r="C12" i="17"/>
  <c r="D12" i="17"/>
  <c r="E12" i="17"/>
  <c r="F12" i="17"/>
  <c r="G12" i="17"/>
  <c r="H12" i="17"/>
  <c r="I12" i="17"/>
  <c r="J12" i="17"/>
  <c r="K12" i="17"/>
  <c r="L12" i="17"/>
  <c r="M12" i="17"/>
  <c r="N12" i="17"/>
  <c r="O12" i="17"/>
  <c r="C13" i="17"/>
  <c r="D13" i="17"/>
  <c r="E13" i="17"/>
  <c r="F13" i="17"/>
  <c r="G13" i="17"/>
  <c r="H13" i="17"/>
  <c r="I13" i="17"/>
  <c r="J13" i="17"/>
  <c r="K13" i="17"/>
  <c r="L13" i="17"/>
  <c r="M13" i="17"/>
  <c r="N13" i="17"/>
  <c r="O13" i="17"/>
  <c r="C17" i="17"/>
  <c r="D17" i="17"/>
  <c r="E17" i="17"/>
  <c r="F17" i="17"/>
  <c r="G17" i="17"/>
  <c r="H17" i="17"/>
  <c r="I17" i="17"/>
  <c r="J17" i="17"/>
  <c r="K17" i="17"/>
  <c r="L17" i="17"/>
  <c r="M17" i="17"/>
  <c r="N17" i="17"/>
  <c r="O17" i="17"/>
  <c r="C18" i="17"/>
  <c r="D18" i="17"/>
  <c r="E18" i="17"/>
  <c r="F18" i="17"/>
  <c r="G18" i="17"/>
  <c r="H18" i="17"/>
  <c r="I18" i="17"/>
  <c r="J18" i="17"/>
  <c r="K18" i="17"/>
  <c r="L18" i="17"/>
  <c r="M18" i="17"/>
  <c r="N18" i="17"/>
  <c r="O18" i="17"/>
  <c r="C23" i="17"/>
  <c r="D23" i="17"/>
  <c r="E23" i="17"/>
  <c r="F23" i="17"/>
  <c r="G23" i="17"/>
  <c r="H23" i="17"/>
  <c r="I23" i="17"/>
  <c r="J23" i="17"/>
  <c r="K23" i="17"/>
  <c r="L23" i="17"/>
  <c r="M23" i="17"/>
  <c r="N23" i="17"/>
  <c r="O23" i="17"/>
  <c r="C12" i="16"/>
  <c r="D12" i="16"/>
  <c r="E12" i="16"/>
  <c r="F12" i="16"/>
  <c r="G12" i="16"/>
  <c r="H12" i="16"/>
  <c r="I12" i="16"/>
  <c r="J12" i="16"/>
  <c r="K12" i="16"/>
  <c r="L12" i="16"/>
  <c r="M12" i="16"/>
  <c r="N12" i="16"/>
  <c r="O12" i="16"/>
  <c r="C13" i="16"/>
  <c r="D13" i="16"/>
  <c r="E13" i="16"/>
  <c r="F13" i="16"/>
  <c r="G13" i="16"/>
  <c r="H13" i="16"/>
  <c r="I13" i="16"/>
  <c r="J13" i="16"/>
  <c r="K13" i="16"/>
  <c r="L13" i="16"/>
  <c r="M13" i="16"/>
  <c r="N13" i="16"/>
  <c r="O13" i="16"/>
  <c r="C17" i="16"/>
  <c r="D17" i="16"/>
  <c r="E17" i="16"/>
  <c r="F17" i="16"/>
  <c r="G17" i="16"/>
  <c r="H17" i="16"/>
  <c r="I17" i="16"/>
  <c r="J17" i="16"/>
  <c r="K17" i="16"/>
  <c r="L17" i="16"/>
  <c r="M17" i="16"/>
  <c r="N17" i="16"/>
  <c r="O17" i="16"/>
  <c r="C18" i="16"/>
  <c r="D18" i="16"/>
  <c r="E18" i="16"/>
  <c r="F18" i="16"/>
  <c r="G18" i="16"/>
  <c r="H18" i="16"/>
  <c r="I18" i="16"/>
  <c r="J18" i="16"/>
  <c r="K18" i="16"/>
  <c r="L18" i="16"/>
  <c r="M18" i="16"/>
  <c r="N18" i="16"/>
  <c r="O18" i="16"/>
  <c r="C23" i="16"/>
  <c r="D23" i="16"/>
  <c r="E23" i="16"/>
  <c r="F23" i="16"/>
  <c r="G23" i="16"/>
  <c r="H23" i="16"/>
  <c r="I23" i="16"/>
  <c r="J23" i="16"/>
  <c r="K23" i="16"/>
  <c r="L23" i="16"/>
  <c r="M23" i="16"/>
  <c r="N23" i="16"/>
  <c r="O23" i="16"/>
  <c r="C12" i="15"/>
  <c r="D12" i="15"/>
  <c r="E12" i="15"/>
  <c r="F12" i="15"/>
  <c r="G12" i="15"/>
  <c r="H12" i="15"/>
  <c r="I12" i="15"/>
  <c r="J12" i="15"/>
  <c r="K12" i="15"/>
  <c r="L12" i="15"/>
  <c r="M12" i="15"/>
  <c r="N12" i="15"/>
  <c r="O12" i="15"/>
  <c r="C13" i="15"/>
  <c r="D13" i="15"/>
  <c r="E13" i="15"/>
  <c r="F13" i="15"/>
  <c r="G13" i="15"/>
  <c r="H13" i="15"/>
  <c r="I13" i="15"/>
  <c r="J13" i="15"/>
  <c r="K13" i="15"/>
  <c r="L13" i="15"/>
  <c r="M13" i="15"/>
  <c r="N13" i="15"/>
  <c r="O13" i="15"/>
  <c r="C17" i="15"/>
  <c r="D17" i="15"/>
  <c r="E17" i="15"/>
  <c r="F17" i="15"/>
  <c r="G17" i="15"/>
  <c r="H17" i="15"/>
  <c r="I17" i="15"/>
  <c r="J17" i="15"/>
  <c r="K17" i="15"/>
  <c r="L17" i="15"/>
  <c r="M17" i="15"/>
  <c r="N17" i="15"/>
  <c r="O17" i="15"/>
  <c r="C18" i="15"/>
  <c r="D18" i="15"/>
  <c r="E18" i="15"/>
  <c r="F18" i="15"/>
  <c r="G18" i="15"/>
  <c r="H18" i="15"/>
  <c r="I18" i="15"/>
  <c r="J18" i="15"/>
  <c r="K18" i="15"/>
  <c r="L18" i="15"/>
  <c r="M18" i="15"/>
  <c r="N18" i="15"/>
  <c r="O18" i="15"/>
  <c r="D23" i="15"/>
  <c r="E23" i="15"/>
  <c r="F23" i="15"/>
  <c r="G23" i="15"/>
  <c r="H23" i="15"/>
  <c r="I23" i="15"/>
  <c r="J23" i="15"/>
  <c r="K23" i="15"/>
  <c r="L23" i="15"/>
  <c r="M23" i="15"/>
  <c r="N23" i="15"/>
  <c r="O23" i="15"/>
  <c r="O27" i="15"/>
  <c r="O28" i="15"/>
  <c r="C12" i="14"/>
  <c r="D12" i="14"/>
  <c r="E12" i="14"/>
  <c r="F12" i="14"/>
  <c r="G12" i="14"/>
  <c r="H12" i="14"/>
  <c r="I12" i="14"/>
  <c r="J12" i="14"/>
  <c r="K12" i="14"/>
  <c r="L12" i="14"/>
  <c r="M12" i="14"/>
  <c r="N12" i="14"/>
  <c r="O12" i="14"/>
  <c r="C13" i="14"/>
  <c r="D13" i="14"/>
  <c r="E13" i="14"/>
  <c r="F13" i="14"/>
  <c r="G13" i="14"/>
  <c r="H13" i="14"/>
  <c r="I13" i="14"/>
  <c r="J13" i="14"/>
  <c r="K13" i="14"/>
  <c r="L13" i="14"/>
  <c r="M13" i="14"/>
  <c r="N13" i="14"/>
  <c r="O13" i="14"/>
  <c r="C17" i="14"/>
  <c r="D17" i="14"/>
  <c r="E17" i="14"/>
  <c r="F17" i="14"/>
  <c r="G17" i="14"/>
  <c r="H17" i="14"/>
  <c r="I17" i="14"/>
  <c r="J17" i="14"/>
  <c r="K17" i="14"/>
  <c r="L17" i="14"/>
  <c r="M17" i="14"/>
  <c r="N17" i="14"/>
  <c r="O17" i="14"/>
  <c r="C18" i="14"/>
  <c r="D18" i="14"/>
  <c r="E18" i="14"/>
  <c r="F18" i="14"/>
  <c r="G18" i="14"/>
  <c r="H18" i="14"/>
  <c r="I18" i="14"/>
  <c r="J18" i="14"/>
  <c r="K18" i="14"/>
  <c r="L18" i="14"/>
  <c r="M18" i="14"/>
  <c r="N18" i="14"/>
  <c r="O18" i="14"/>
  <c r="C23" i="14"/>
  <c r="D23" i="14"/>
  <c r="E23" i="14"/>
  <c r="F23" i="14"/>
  <c r="G23" i="14"/>
  <c r="H23" i="14"/>
  <c r="I23" i="14"/>
  <c r="J23" i="14"/>
  <c r="K23" i="14"/>
  <c r="L23" i="14"/>
  <c r="M23" i="14"/>
  <c r="N23" i="14"/>
  <c r="O23" i="14"/>
  <c r="C12" i="13"/>
  <c r="D12" i="13"/>
  <c r="E12" i="13"/>
  <c r="F12" i="13"/>
  <c r="G12" i="13"/>
  <c r="H12" i="13"/>
  <c r="I12" i="13"/>
  <c r="J12" i="13"/>
  <c r="K12" i="13"/>
  <c r="L12" i="13"/>
  <c r="M12" i="13"/>
  <c r="N12" i="13"/>
  <c r="O12" i="13"/>
  <c r="C13" i="13"/>
  <c r="D13" i="13"/>
  <c r="E13" i="13"/>
  <c r="F13" i="13"/>
  <c r="G13" i="13"/>
  <c r="H13" i="13"/>
  <c r="I13" i="13"/>
  <c r="J13" i="13"/>
  <c r="K13" i="13"/>
  <c r="L13" i="13"/>
  <c r="M13" i="13"/>
  <c r="N13" i="13"/>
  <c r="O13" i="13"/>
  <c r="C17" i="13"/>
  <c r="D17" i="13"/>
  <c r="E17" i="13"/>
  <c r="F17" i="13"/>
  <c r="G17" i="13"/>
  <c r="H17" i="13"/>
  <c r="I17" i="13"/>
  <c r="J17" i="13"/>
  <c r="K17" i="13"/>
  <c r="L17" i="13"/>
  <c r="M17" i="13"/>
  <c r="N17" i="13"/>
  <c r="O17" i="13"/>
  <c r="C18" i="13"/>
  <c r="D18" i="13"/>
  <c r="E18" i="13"/>
  <c r="F18" i="13"/>
  <c r="G18" i="13"/>
  <c r="H18" i="13"/>
  <c r="I18" i="13"/>
  <c r="J18" i="13"/>
  <c r="K18" i="13"/>
  <c r="L18" i="13"/>
  <c r="M18" i="13"/>
  <c r="N18" i="13"/>
  <c r="O18" i="13"/>
  <c r="C23" i="13"/>
  <c r="D23" i="13"/>
  <c r="E23" i="13"/>
  <c r="F23" i="13"/>
  <c r="G23" i="13"/>
  <c r="H23" i="13"/>
  <c r="I23" i="13"/>
  <c r="J23" i="13"/>
  <c r="K23" i="13"/>
  <c r="L23" i="13"/>
  <c r="M23" i="13"/>
  <c r="N23" i="13"/>
  <c r="O23" i="13"/>
  <c r="C12" i="12"/>
  <c r="D12" i="12"/>
  <c r="E12" i="12"/>
  <c r="F12" i="12"/>
  <c r="G12" i="12"/>
  <c r="H12" i="12"/>
  <c r="I12" i="12"/>
  <c r="J12" i="12"/>
  <c r="K12" i="12"/>
  <c r="L12" i="12"/>
  <c r="M12" i="12"/>
  <c r="N12" i="12"/>
  <c r="O12" i="12"/>
  <c r="C13" i="12"/>
  <c r="D13" i="12"/>
  <c r="E13" i="12"/>
  <c r="F13" i="12"/>
  <c r="G13" i="12"/>
  <c r="H13" i="12"/>
  <c r="I13" i="12"/>
  <c r="J13" i="12"/>
  <c r="K13" i="12"/>
  <c r="L13" i="12"/>
  <c r="M13" i="12"/>
  <c r="N13" i="12"/>
  <c r="O13" i="12"/>
  <c r="C17" i="12"/>
  <c r="D17" i="12"/>
  <c r="E17" i="12"/>
  <c r="F17" i="12"/>
  <c r="G17" i="12"/>
  <c r="H17" i="12"/>
  <c r="I17" i="12"/>
  <c r="J17" i="12"/>
  <c r="K17" i="12"/>
  <c r="L17" i="12"/>
  <c r="M17" i="12"/>
  <c r="N17" i="12"/>
  <c r="O17" i="12"/>
  <c r="C18" i="12"/>
  <c r="D18" i="12"/>
  <c r="E18" i="12"/>
  <c r="F18" i="12"/>
  <c r="G18" i="12"/>
  <c r="H18" i="12"/>
  <c r="I18" i="12"/>
  <c r="J18" i="12"/>
  <c r="K18" i="12"/>
  <c r="L18" i="12"/>
  <c r="M18" i="12"/>
  <c r="N18" i="12"/>
  <c r="O18" i="12"/>
  <c r="C23" i="12"/>
  <c r="D23" i="12"/>
  <c r="E23" i="12"/>
  <c r="F23" i="12"/>
  <c r="G23" i="12"/>
  <c r="H23" i="12"/>
  <c r="I23" i="12"/>
  <c r="J23" i="12"/>
  <c r="K23" i="12"/>
  <c r="L23" i="12"/>
  <c r="M23" i="12"/>
  <c r="N23" i="12"/>
  <c r="O23" i="12"/>
  <c r="C12" i="11"/>
  <c r="D12" i="11"/>
  <c r="E12" i="11"/>
  <c r="F12" i="11"/>
  <c r="G12" i="11"/>
  <c r="H12" i="11"/>
  <c r="I12" i="11"/>
  <c r="J12" i="11"/>
  <c r="K12" i="11"/>
  <c r="L12" i="11"/>
  <c r="M12" i="11"/>
  <c r="N12" i="11"/>
  <c r="O12" i="11"/>
  <c r="C13" i="11"/>
  <c r="D13" i="11"/>
  <c r="E13" i="11"/>
  <c r="F13" i="11"/>
  <c r="G13" i="11"/>
  <c r="H13" i="11"/>
  <c r="I13" i="11"/>
  <c r="J13" i="11"/>
  <c r="K13" i="11"/>
  <c r="L13" i="11"/>
  <c r="M13" i="11"/>
  <c r="N13" i="11"/>
  <c r="O13" i="11"/>
  <c r="C17" i="11"/>
  <c r="D17" i="11"/>
  <c r="E17" i="11"/>
  <c r="F17" i="11"/>
  <c r="G17" i="11"/>
  <c r="H17" i="11"/>
  <c r="I17" i="11"/>
  <c r="J17" i="11"/>
  <c r="K17" i="11"/>
  <c r="L17" i="11"/>
  <c r="M17" i="11"/>
  <c r="N17" i="11"/>
  <c r="O17" i="11"/>
  <c r="C18" i="11"/>
  <c r="D18" i="11"/>
  <c r="E18" i="11"/>
  <c r="F18" i="11"/>
  <c r="G18" i="11"/>
  <c r="H18" i="11"/>
  <c r="I18" i="11"/>
  <c r="J18" i="11"/>
  <c r="K18" i="11"/>
  <c r="L18" i="11"/>
  <c r="M18" i="11"/>
  <c r="N18" i="11"/>
  <c r="O18" i="11"/>
  <c r="C23" i="11"/>
  <c r="D23" i="11"/>
  <c r="E23" i="11"/>
  <c r="F23" i="11"/>
  <c r="G23" i="11"/>
  <c r="H23" i="11"/>
  <c r="I23" i="11"/>
  <c r="J23" i="11"/>
  <c r="K23" i="11"/>
  <c r="L23" i="11"/>
  <c r="M23" i="11"/>
  <c r="N23" i="11"/>
  <c r="O23" i="11"/>
  <c r="C12" i="10"/>
  <c r="D12" i="10"/>
  <c r="E12" i="10"/>
  <c r="F12" i="10"/>
  <c r="G12" i="10"/>
  <c r="H12" i="10"/>
  <c r="I12" i="10"/>
  <c r="J12" i="10"/>
  <c r="K12" i="10"/>
  <c r="L12" i="10"/>
  <c r="M12" i="10"/>
  <c r="N12" i="10"/>
  <c r="O12" i="10"/>
  <c r="C13" i="10"/>
  <c r="D13" i="10"/>
  <c r="E13" i="10"/>
  <c r="F13" i="10"/>
  <c r="G13" i="10"/>
  <c r="H13" i="10"/>
  <c r="I13" i="10"/>
  <c r="J13" i="10"/>
  <c r="K13" i="10"/>
  <c r="L13" i="10"/>
  <c r="M13" i="10"/>
  <c r="N13" i="10"/>
  <c r="O13" i="10"/>
  <c r="C17" i="10"/>
  <c r="D17" i="10"/>
  <c r="E17" i="10"/>
  <c r="F17" i="10"/>
  <c r="G17" i="10"/>
  <c r="H17" i="10"/>
  <c r="I17" i="10"/>
  <c r="J17" i="10"/>
  <c r="K17" i="10"/>
  <c r="L17" i="10"/>
  <c r="M17" i="10"/>
  <c r="N17" i="10"/>
  <c r="O17" i="10"/>
  <c r="C18" i="10"/>
  <c r="D18" i="10"/>
  <c r="E18" i="10"/>
  <c r="F18" i="10"/>
  <c r="G18" i="10"/>
  <c r="H18" i="10"/>
  <c r="I18" i="10"/>
  <c r="J18" i="10"/>
  <c r="K18" i="10"/>
  <c r="L18" i="10"/>
  <c r="M18" i="10"/>
  <c r="N18" i="10"/>
  <c r="O18" i="10"/>
  <c r="C23" i="10"/>
  <c r="D23" i="10"/>
  <c r="E23" i="10"/>
  <c r="F23" i="10"/>
  <c r="G23" i="10"/>
  <c r="H23" i="10"/>
  <c r="I23" i="10"/>
  <c r="J23" i="10"/>
  <c r="K23" i="10"/>
  <c r="L23" i="10"/>
  <c r="M23" i="10"/>
  <c r="N23" i="10"/>
  <c r="O23" i="10"/>
  <c r="C12" i="9"/>
  <c r="D12" i="9"/>
  <c r="E12" i="9"/>
  <c r="F12" i="9"/>
  <c r="G12" i="9"/>
  <c r="H12" i="9"/>
  <c r="I12" i="9"/>
  <c r="J12" i="9"/>
  <c r="K12" i="9"/>
  <c r="L12" i="9"/>
  <c r="M12" i="9"/>
  <c r="N12" i="9"/>
  <c r="O12" i="9"/>
  <c r="C13" i="9"/>
  <c r="D13" i="9"/>
  <c r="E13" i="9"/>
  <c r="F13" i="9"/>
  <c r="G13" i="9"/>
  <c r="H13" i="9"/>
  <c r="I13" i="9"/>
  <c r="J13" i="9"/>
  <c r="K13" i="9"/>
  <c r="L13" i="9"/>
  <c r="M13" i="9"/>
  <c r="N13" i="9"/>
  <c r="O13" i="9"/>
  <c r="C17" i="9"/>
  <c r="D17" i="9"/>
  <c r="E17" i="9"/>
  <c r="F17" i="9"/>
  <c r="G17" i="9"/>
  <c r="H17" i="9"/>
  <c r="I17" i="9"/>
  <c r="J17" i="9"/>
  <c r="K17" i="9"/>
  <c r="L17" i="9"/>
  <c r="M17" i="9"/>
  <c r="N17" i="9"/>
  <c r="O17" i="9"/>
  <c r="C18" i="9"/>
  <c r="D18" i="9"/>
  <c r="E18" i="9"/>
  <c r="F18" i="9"/>
  <c r="G18" i="9"/>
  <c r="H18" i="9"/>
  <c r="I18" i="9"/>
  <c r="J18" i="9"/>
  <c r="K18" i="9"/>
  <c r="L18" i="9"/>
  <c r="M18" i="9"/>
  <c r="N18" i="9"/>
  <c r="O18" i="9"/>
  <c r="C23" i="9"/>
  <c r="D23" i="9"/>
  <c r="E23" i="9"/>
  <c r="F23" i="9"/>
  <c r="G23" i="9"/>
  <c r="H23" i="9"/>
  <c r="I23" i="9"/>
  <c r="J23" i="9"/>
  <c r="K23" i="9"/>
  <c r="L23" i="9"/>
  <c r="M23" i="9"/>
  <c r="N23" i="9"/>
  <c r="O23" i="9"/>
  <c r="C12" i="8"/>
  <c r="D12" i="8"/>
  <c r="E12" i="8"/>
  <c r="F12" i="8"/>
  <c r="G12" i="8"/>
  <c r="H12" i="8"/>
  <c r="I12" i="8"/>
  <c r="J12" i="8"/>
  <c r="K12" i="8"/>
  <c r="L12" i="8"/>
  <c r="M12" i="8"/>
  <c r="N12" i="8"/>
  <c r="O12" i="8"/>
  <c r="C13" i="8"/>
  <c r="D13" i="8"/>
  <c r="E13" i="8"/>
  <c r="F13" i="8"/>
  <c r="G13" i="8"/>
  <c r="H13" i="8"/>
  <c r="I13" i="8"/>
  <c r="J13" i="8"/>
  <c r="K13" i="8"/>
  <c r="L13" i="8"/>
  <c r="M13" i="8"/>
  <c r="N13" i="8"/>
  <c r="O13" i="8"/>
  <c r="C17" i="8"/>
  <c r="D17" i="8"/>
  <c r="E17" i="8"/>
  <c r="F17" i="8"/>
  <c r="G17" i="8"/>
  <c r="H17" i="8"/>
  <c r="I17" i="8"/>
  <c r="J17" i="8"/>
  <c r="K17" i="8"/>
  <c r="L17" i="8"/>
  <c r="M17" i="8"/>
  <c r="N17" i="8"/>
  <c r="O17" i="8"/>
  <c r="C18" i="8"/>
  <c r="D18" i="8"/>
  <c r="E18" i="8"/>
  <c r="F18" i="8"/>
  <c r="G18" i="8"/>
  <c r="H18" i="8"/>
  <c r="I18" i="8"/>
  <c r="J18" i="8"/>
  <c r="K18" i="8"/>
  <c r="L18" i="8"/>
  <c r="M18" i="8"/>
  <c r="N18" i="8"/>
  <c r="O18" i="8"/>
  <c r="C23" i="8"/>
  <c r="D23" i="8"/>
  <c r="E23" i="8"/>
  <c r="F23" i="8"/>
  <c r="G23" i="8"/>
  <c r="H23" i="8"/>
  <c r="I23" i="8"/>
  <c r="J23" i="8"/>
  <c r="K23" i="8"/>
  <c r="L23" i="8"/>
  <c r="M23" i="8"/>
  <c r="N23" i="8"/>
  <c r="O23" i="8"/>
  <c r="C12" i="7"/>
  <c r="D12" i="7"/>
  <c r="E12" i="7"/>
  <c r="F12" i="7"/>
  <c r="G12" i="7"/>
  <c r="H12" i="7"/>
  <c r="I12" i="7"/>
  <c r="J12" i="7"/>
  <c r="K12" i="7"/>
  <c r="L12" i="7"/>
  <c r="M12" i="7"/>
  <c r="N12" i="7"/>
  <c r="O12" i="7"/>
  <c r="C13" i="7"/>
  <c r="D13" i="7"/>
  <c r="E13" i="7"/>
  <c r="F13" i="7"/>
  <c r="G13" i="7"/>
  <c r="H13" i="7"/>
  <c r="I13" i="7"/>
  <c r="J13" i="7"/>
  <c r="K13" i="7"/>
  <c r="L13" i="7"/>
  <c r="M13" i="7"/>
  <c r="N13" i="7"/>
  <c r="O13" i="7"/>
  <c r="C17" i="7"/>
  <c r="D17" i="7"/>
  <c r="E17" i="7"/>
  <c r="F17" i="7"/>
  <c r="G17" i="7"/>
  <c r="H17" i="7"/>
  <c r="I17" i="7"/>
  <c r="J17" i="7"/>
  <c r="K17" i="7"/>
  <c r="L17" i="7"/>
  <c r="M17" i="7"/>
  <c r="N17" i="7"/>
  <c r="O17" i="7"/>
  <c r="C18" i="7"/>
  <c r="D18" i="7"/>
  <c r="E18" i="7"/>
  <c r="F18" i="7"/>
  <c r="G18" i="7"/>
  <c r="H18" i="7"/>
  <c r="I18" i="7"/>
  <c r="J18" i="7"/>
  <c r="K18" i="7"/>
  <c r="L18" i="7"/>
  <c r="M18" i="7"/>
  <c r="N18" i="7"/>
  <c r="O18" i="7"/>
  <c r="C23" i="7"/>
  <c r="D23" i="7"/>
  <c r="E23" i="7"/>
  <c r="F23" i="7"/>
  <c r="G23" i="7"/>
  <c r="H23" i="7"/>
  <c r="I23" i="7"/>
  <c r="J23" i="7"/>
  <c r="K23" i="7"/>
  <c r="L23" i="7"/>
  <c r="M23" i="7"/>
  <c r="N23" i="7"/>
  <c r="O23" i="7"/>
  <c r="C12" i="6"/>
  <c r="D12" i="6"/>
  <c r="E12" i="6"/>
  <c r="F12" i="6"/>
  <c r="G12" i="6"/>
  <c r="H12" i="6"/>
  <c r="I12" i="6"/>
  <c r="J12" i="6"/>
  <c r="K12" i="6"/>
  <c r="L12" i="6"/>
  <c r="M12" i="6"/>
  <c r="N12" i="6"/>
  <c r="O12" i="6"/>
  <c r="C13" i="6"/>
  <c r="D13" i="6"/>
  <c r="E13" i="6"/>
  <c r="F13" i="6"/>
  <c r="G13" i="6"/>
  <c r="H13" i="6"/>
  <c r="I13" i="6"/>
  <c r="J13" i="6"/>
  <c r="K13" i="6"/>
  <c r="L13" i="6"/>
  <c r="M13" i="6"/>
  <c r="N13" i="6"/>
  <c r="O13" i="6"/>
  <c r="C17" i="6"/>
  <c r="D17" i="6"/>
  <c r="E17" i="6"/>
  <c r="F17" i="6"/>
  <c r="G17" i="6"/>
  <c r="H17" i="6"/>
  <c r="I17" i="6"/>
  <c r="J17" i="6"/>
  <c r="K17" i="6"/>
  <c r="L17" i="6"/>
  <c r="M17" i="6"/>
  <c r="N17" i="6"/>
  <c r="O17" i="6"/>
  <c r="C18" i="6"/>
  <c r="D18" i="6"/>
  <c r="E18" i="6"/>
  <c r="F18" i="6"/>
  <c r="G18" i="6"/>
  <c r="H18" i="6"/>
  <c r="I18" i="6"/>
  <c r="J18" i="6"/>
  <c r="K18" i="6"/>
  <c r="L18" i="6"/>
  <c r="M18" i="6"/>
  <c r="N18" i="6"/>
  <c r="O18" i="6"/>
  <c r="C23" i="6"/>
  <c r="D23" i="6"/>
  <c r="E23" i="6"/>
  <c r="F23" i="6"/>
  <c r="G23" i="6"/>
  <c r="H23" i="6"/>
  <c r="I23" i="6"/>
  <c r="J23" i="6"/>
  <c r="K23" i="6"/>
  <c r="L23" i="6"/>
  <c r="M23" i="6"/>
  <c r="N23" i="6"/>
  <c r="O23" i="6"/>
  <c r="K25" i="16" l="1"/>
  <c r="K26" i="16" s="1"/>
  <c r="C25" i="16"/>
  <c r="C26" i="16" s="1"/>
  <c r="E30" i="23"/>
  <c r="E31" i="23" s="1"/>
  <c r="C25" i="6"/>
  <c r="C26" i="6" s="1"/>
  <c r="J25" i="18"/>
  <c r="J26" i="18" s="1"/>
  <c r="O25" i="19"/>
  <c r="O26" i="19" s="1"/>
  <c r="G25" i="19"/>
  <c r="G26" i="19" s="1"/>
  <c r="L25" i="20"/>
  <c r="L26" i="20" s="1"/>
  <c r="K25" i="25"/>
  <c r="K26" i="25" s="1"/>
  <c r="C25" i="25"/>
  <c r="C26" i="25" s="1"/>
  <c r="H30" i="15"/>
  <c r="H31" i="15" s="1"/>
  <c r="J25" i="25"/>
  <c r="J26" i="25" s="1"/>
  <c r="I30" i="26"/>
  <c r="I31" i="26" s="1"/>
  <c r="D25" i="20"/>
  <c r="C25" i="8"/>
  <c r="C26" i="8" s="1"/>
  <c r="L30" i="23"/>
  <c r="J25" i="9"/>
  <c r="J26" i="9" s="1"/>
  <c r="C25" i="13"/>
  <c r="C26" i="13" s="1"/>
  <c r="N25" i="16"/>
  <c r="F25" i="16"/>
  <c r="K25" i="17"/>
  <c r="K26" i="17" s="1"/>
  <c r="C25" i="17"/>
  <c r="C26" i="17" s="1"/>
  <c r="I25" i="11"/>
  <c r="I26" i="11" s="1"/>
  <c r="N25" i="12"/>
  <c r="N26" i="12" s="1"/>
  <c r="K25" i="13"/>
  <c r="K26" i="13" s="1"/>
  <c r="L25" i="6"/>
  <c r="L26" i="6" s="1"/>
  <c r="D25" i="6"/>
  <c r="D26" i="6" s="1"/>
  <c r="I25" i="7"/>
  <c r="L25" i="14"/>
  <c r="J25" i="21"/>
  <c r="J26" i="21" s="1"/>
  <c r="M25" i="25"/>
  <c r="E25" i="25"/>
  <c r="E26" i="25" s="1"/>
  <c r="I25" i="18"/>
  <c r="I26" i="18" s="1"/>
  <c r="N25" i="24"/>
  <c r="N26" i="24" s="1"/>
  <c r="F25" i="24"/>
  <c r="F26" i="24" s="1"/>
  <c r="L25" i="25"/>
  <c r="D25" i="25"/>
  <c r="G30" i="26"/>
  <c r="O30" i="26"/>
  <c r="O31" i="26" s="1"/>
  <c r="D25" i="8"/>
  <c r="N25" i="9"/>
  <c r="F25" i="9"/>
  <c r="F26" i="9" s="1"/>
  <c r="M25" i="12"/>
  <c r="M26" i="12" s="1"/>
  <c r="E25" i="12"/>
  <c r="E26" i="12" s="1"/>
  <c r="J25" i="13"/>
  <c r="J26" i="13" s="1"/>
  <c r="M25" i="16"/>
  <c r="E25" i="16"/>
  <c r="J25" i="17"/>
  <c r="J26" i="17" s="1"/>
  <c r="L25" i="12"/>
  <c r="L26" i="12" s="1"/>
  <c r="D25" i="12"/>
  <c r="D26" i="12" s="1"/>
  <c r="I25" i="6"/>
  <c r="I26" i="6" s="1"/>
  <c r="L25" i="8"/>
  <c r="K25" i="14"/>
  <c r="K26" i="14" s="1"/>
  <c r="C25" i="14"/>
  <c r="C26" i="14" s="1"/>
  <c r="L30" i="15"/>
  <c r="D30" i="15"/>
  <c r="I25" i="19"/>
  <c r="I26" i="19" s="1"/>
  <c r="N25" i="20"/>
  <c r="N26" i="20" s="1"/>
  <c r="F25" i="20"/>
  <c r="F26" i="20" s="1"/>
  <c r="J30" i="22"/>
  <c r="J31" i="22" s="1"/>
  <c r="C25" i="11"/>
  <c r="J25" i="14"/>
  <c r="J26" i="14" s="1"/>
  <c r="N25" i="17"/>
  <c r="N26" i="17" s="1"/>
  <c r="F25" i="17"/>
  <c r="C25" i="18"/>
  <c r="C26" i="18" s="1"/>
  <c r="M25" i="20"/>
  <c r="E25" i="20"/>
  <c r="K25" i="21"/>
  <c r="K26" i="21" s="1"/>
  <c r="C25" i="21"/>
  <c r="F30" i="23"/>
  <c r="M30" i="23"/>
  <c r="M31" i="23" s="1"/>
  <c r="C25" i="24"/>
  <c r="C26" i="24" s="1"/>
  <c r="J25" i="11"/>
  <c r="J26" i="11" s="1"/>
  <c r="D30" i="23"/>
  <c r="K30" i="23"/>
  <c r="J25" i="8"/>
  <c r="J26" i="8" s="1"/>
  <c r="K25" i="20"/>
  <c r="K26" i="20" s="1"/>
  <c r="C25" i="20"/>
  <c r="C26" i="20" s="1"/>
  <c r="I25" i="13"/>
  <c r="I26" i="13" s="1"/>
  <c r="C25" i="19"/>
  <c r="C26" i="19" s="1"/>
  <c r="N25" i="21"/>
  <c r="O30" i="23"/>
  <c r="G30" i="23"/>
  <c r="G31" i="23" s="1"/>
  <c r="M25" i="8"/>
  <c r="E25" i="8"/>
  <c r="E26" i="8" s="1"/>
  <c r="K25" i="9"/>
  <c r="K26" i="9" s="1"/>
  <c r="C25" i="9"/>
  <c r="C26" i="9" s="1"/>
  <c r="J25" i="19"/>
  <c r="J26" i="19" s="1"/>
  <c r="K30" i="22"/>
  <c r="C30" i="22"/>
  <c r="C31" i="22" s="1"/>
  <c r="I25" i="8"/>
  <c r="I26" i="8" s="1"/>
  <c r="H25" i="8"/>
  <c r="H26" i="8" s="1"/>
  <c r="O25" i="9"/>
  <c r="G25" i="9"/>
  <c r="K25" i="11"/>
  <c r="K26" i="11" s="1"/>
  <c r="N25" i="13"/>
  <c r="N26" i="13" s="1"/>
  <c r="F25" i="13"/>
  <c r="F26" i="13" s="1"/>
  <c r="D25" i="14"/>
  <c r="M30" i="15"/>
  <c r="E30" i="15"/>
  <c r="E31" i="15" s="1"/>
  <c r="I25" i="17"/>
  <c r="I26" i="17" s="1"/>
  <c r="H25" i="17"/>
  <c r="H26" i="17" s="1"/>
  <c r="M25" i="18"/>
  <c r="M26" i="18" s="1"/>
  <c r="E25" i="18"/>
  <c r="E26" i="18" s="1"/>
  <c r="L25" i="19"/>
  <c r="L26" i="19" s="1"/>
  <c r="D25" i="19"/>
  <c r="J25" i="20"/>
  <c r="J26" i="20" s="1"/>
  <c r="I25" i="20"/>
  <c r="I26" i="20" s="1"/>
  <c r="G25" i="21"/>
  <c r="G26" i="21" s="1"/>
  <c r="N30" i="22"/>
  <c r="N31" i="22" s="1"/>
  <c r="F30" i="22"/>
  <c r="J25" i="24"/>
  <c r="J26" i="24" s="1"/>
  <c r="I25" i="25"/>
  <c r="J25" i="16"/>
  <c r="J26" i="16" s="1"/>
  <c r="O25" i="17"/>
  <c r="O26" i="17" s="1"/>
  <c r="G25" i="17"/>
  <c r="K25" i="19"/>
  <c r="K26" i="19" s="1"/>
  <c r="F25" i="21"/>
  <c r="F26" i="21" s="1"/>
  <c r="I25" i="24"/>
  <c r="I26" i="24" s="1"/>
  <c r="H25" i="12"/>
  <c r="H26" i="12" s="1"/>
  <c r="O25" i="12"/>
  <c r="O26" i="12" s="1"/>
  <c r="G25" i="12"/>
  <c r="G26" i="12" s="1"/>
  <c r="F25" i="12"/>
  <c r="F26" i="12" s="1"/>
  <c r="C30" i="23"/>
  <c r="C31" i="23" s="1"/>
  <c r="K25" i="18"/>
  <c r="K26" i="18" s="1"/>
  <c r="L25" i="9"/>
  <c r="J30" i="15"/>
  <c r="J25" i="7"/>
  <c r="J26" i="7" s="1"/>
  <c r="K25" i="8"/>
  <c r="K26" i="8" s="1"/>
  <c r="H30" i="23"/>
  <c r="H31" i="23" s="1"/>
  <c r="K25" i="7"/>
  <c r="K26" i="7" s="1"/>
  <c r="N25" i="14"/>
  <c r="F25" i="14"/>
  <c r="F26" i="14" s="1"/>
  <c r="L25" i="16"/>
  <c r="D25" i="16"/>
  <c r="I30" i="22"/>
  <c r="I31" i="22" s="1"/>
  <c r="N30" i="23"/>
  <c r="D25" i="9"/>
  <c r="K25" i="6"/>
  <c r="K26" i="6" s="1"/>
  <c r="J25" i="6"/>
  <c r="J26" i="6" s="1"/>
  <c r="H25" i="9"/>
  <c r="M25" i="10"/>
  <c r="M26" i="10" s="1"/>
  <c r="E25" i="10"/>
  <c r="L25" i="11"/>
  <c r="D25" i="11"/>
  <c r="D26" i="11" s="1"/>
  <c r="K25" i="12"/>
  <c r="K26" i="12" s="1"/>
  <c r="C25" i="12"/>
  <c r="C26" i="12" s="1"/>
  <c r="J25" i="12"/>
  <c r="J26" i="12" s="1"/>
  <c r="I25" i="12"/>
  <c r="O25" i="13"/>
  <c r="G25" i="13"/>
  <c r="O30" i="15"/>
  <c r="O31" i="15" s="1"/>
  <c r="G30" i="15"/>
  <c r="G31" i="15" s="1"/>
  <c r="N30" i="15"/>
  <c r="F30" i="15"/>
  <c r="I25" i="21"/>
  <c r="I26" i="21" s="1"/>
  <c r="K25" i="24"/>
  <c r="K26" i="24" s="1"/>
  <c r="H25" i="7"/>
  <c r="O25" i="7"/>
  <c r="O26" i="7" s="1"/>
  <c r="G25" i="7"/>
  <c r="G26" i="7" s="1"/>
  <c r="N25" i="7"/>
  <c r="N26" i="7" s="1"/>
  <c r="F25" i="7"/>
  <c r="C25" i="7"/>
  <c r="C26" i="7" s="1"/>
  <c r="M25" i="7"/>
  <c r="M26" i="7" s="1"/>
  <c r="E25" i="7"/>
  <c r="E26" i="7" s="1"/>
  <c r="L25" i="7"/>
  <c r="D25" i="7"/>
  <c r="D26" i="7" s="1"/>
  <c r="I25" i="10"/>
  <c r="I26" i="10" s="1"/>
  <c r="C25" i="10"/>
  <c r="C26" i="10" s="1"/>
  <c r="K25" i="10"/>
  <c r="K26" i="10" s="1"/>
  <c r="J25" i="10"/>
  <c r="J26" i="10" s="1"/>
  <c r="G25" i="8"/>
  <c r="D25" i="10"/>
  <c r="G25" i="11"/>
  <c r="G26" i="11" s="1"/>
  <c r="H25" i="6"/>
  <c r="O25" i="6"/>
  <c r="O26" i="6" s="1"/>
  <c r="G25" i="6"/>
  <c r="G26" i="6" s="1"/>
  <c r="N25" i="6"/>
  <c r="N26" i="6" s="1"/>
  <c r="F25" i="6"/>
  <c r="O25" i="8"/>
  <c r="L25" i="10"/>
  <c r="L26" i="10" s="1"/>
  <c r="H25" i="11"/>
  <c r="O25" i="11"/>
  <c r="O26" i="11" s="1"/>
  <c r="N25" i="11"/>
  <c r="F25" i="11"/>
  <c r="I30" i="15"/>
  <c r="I31" i="15" s="1"/>
  <c r="I25" i="16"/>
  <c r="I26" i="16" s="1"/>
  <c r="H25" i="16"/>
  <c r="H26" i="16" s="1"/>
  <c r="L25" i="18"/>
  <c r="D25" i="18"/>
  <c r="H25" i="19"/>
  <c r="N25" i="19"/>
  <c r="N26" i="19" s="1"/>
  <c r="F25" i="19"/>
  <c r="F26" i="19" s="1"/>
  <c r="H25" i="20"/>
  <c r="J30" i="26"/>
  <c r="M25" i="6"/>
  <c r="E25" i="6"/>
  <c r="N25" i="8"/>
  <c r="N26" i="8" s="1"/>
  <c r="F25" i="8"/>
  <c r="M25" i="11"/>
  <c r="M26" i="11" s="1"/>
  <c r="E25" i="11"/>
  <c r="M25" i="14"/>
  <c r="E25" i="14"/>
  <c r="E26" i="14" s="1"/>
  <c r="O25" i="16"/>
  <c r="G25" i="16"/>
  <c r="M25" i="19"/>
  <c r="E25" i="19"/>
  <c r="E26" i="19" s="1"/>
  <c r="O25" i="20"/>
  <c r="O26" i="20" s="1"/>
  <c r="G25" i="20"/>
  <c r="J30" i="23"/>
  <c r="I30" i="23"/>
  <c r="M25" i="24"/>
  <c r="E25" i="24"/>
  <c r="L25" i="24"/>
  <c r="L26" i="24" s="1"/>
  <c r="D25" i="24"/>
  <c r="D26" i="24" s="1"/>
  <c r="H25" i="25"/>
  <c r="O25" i="25"/>
  <c r="O26" i="25" s="1"/>
  <c r="G25" i="25"/>
  <c r="N25" i="25"/>
  <c r="F25" i="25"/>
  <c r="C30" i="26"/>
  <c r="C31" i="26" s="1"/>
  <c r="K30" i="26"/>
  <c r="K31" i="26" s="1"/>
  <c r="D30" i="26"/>
  <c r="D31" i="26" s="1"/>
  <c r="L30" i="26"/>
  <c r="L31" i="26" s="1"/>
  <c r="E30" i="26"/>
  <c r="M30" i="26"/>
  <c r="F30" i="26"/>
  <c r="N30" i="26"/>
  <c r="N31" i="26" s="1"/>
  <c r="I27" i="6"/>
  <c r="H25" i="13"/>
  <c r="H25" i="21"/>
  <c r="O25" i="21"/>
  <c r="H30" i="22"/>
  <c r="H31" i="22" s="1"/>
  <c r="O30" i="22"/>
  <c r="O31" i="22" s="1"/>
  <c r="G30" i="22"/>
  <c r="M25" i="9"/>
  <c r="E25" i="9"/>
  <c r="O25" i="10"/>
  <c r="G25" i="10"/>
  <c r="M25" i="13"/>
  <c r="M26" i="13" s="1"/>
  <c r="E25" i="13"/>
  <c r="E26" i="13" s="1"/>
  <c r="K30" i="15"/>
  <c r="C30" i="15"/>
  <c r="M25" i="17"/>
  <c r="M26" i="17" s="1"/>
  <c r="E25" i="17"/>
  <c r="E26" i="17" s="1"/>
  <c r="O25" i="18"/>
  <c r="G25" i="18"/>
  <c r="M25" i="21"/>
  <c r="M26" i="21" s="1"/>
  <c r="E25" i="21"/>
  <c r="E26" i="21" s="1"/>
  <c r="M30" i="22"/>
  <c r="M31" i="22" s="1"/>
  <c r="E30" i="22"/>
  <c r="H25" i="24"/>
  <c r="I25" i="9"/>
  <c r="I26" i="9" s="1"/>
  <c r="H25" i="10"/>
  <c r="H26" i="10" s="1"/>
  <c r="N25" i="10"/>
  <c r="N26" i="10" s="1"/>
  <c r="F25" i="10"/>
  <c r="L25" i="13"/>
  <c r="D25" i="13"/>
  <c r="I25" i="14"/>
  <c r="I26" i="14" s="1"/>
  <c r="H25" i="14"/>
  <c r="O25" i="14"/>
  <c r="G25" i="14"/>
  <c r="L25" i="17"/>
  <c r="L26" i="17" s="1"/>
  <c r="D25" i="17"/>
  <c r="H25" i="18"/>
  <c r="N25" i="18"/>
  <c r="N26" i="18" s="1"/>
  <c r="F25" i="18"/>
  <c r="L25" i="21"/>
  <c r="D25" i="21"/>
  <c r="L30" i="22"/>
  <c r="D30" i="22"/>
  <c r="D31" i="22" s="1"/>
  <c r="O25" i="24"/>
  <c r="O26" i="24" s="1"/>
  <c r="G25" i="24"/>
  <c r="G26" i="24" s="1"/>
  <c r="H30" i="26"/>
  <c r="H31" i="26" s="1"/>
  <c r="E27" i="25"/>
  <c r="K27" i="25"/>
  <c r="C27" i="25"/>
  <c r="J27" i="25"/>
  <c r="N27" i="24"/>
  <c r="F27" i="24"/>
  <c r="H32" i="23"/>
  <c r="G32" i="23"/>
  <c r="E32" i="23"/>
  <c r="C32" i="22"/>
  <c r="K27" i="21"/>
  <c r="J27" i="21"/>
  <c r="N27" i="20"/>
  <c r="F27" i="20"/>
  <c r="L27" i="20"/>
  <c r="J27" i="20"/>
  <c r="L27" i="19"/>
  <c r="J27" i="18"/>
  <c r="O27" i="17"/>
  <c r="K27" i="16"/>
  <c r="C27" i="16"/>
  <c r="J27" i="16"/>
  <c r="G32" i="15"/>
  <c r="H32" i="15"/>
  <c r="K27" i="14"/>
  <c r="C27" i="14"/>
  <c r="F27" i="13"/>
  <c r="C27" i="13"/>
  <c r="G27" i="12"/>
  <c r="F27" i="12"/>
  <c r="O27" i="12"/>
  <c r="N27" i="12"/>
  <c r="M27" i="12"/>
  <c r="E27" i="12"/>
  <c r="D27" i="12"/>
  <c r="K27" i="12"/>
  <c r="D27" i="11"/>
  <c r="K27" i="10"/>
  <c r="C27" i="10"/>
  <c r="F27" i="9"/>
  <c r="I27" i="8"/>
  <c r="H27" i="8"/>
  <c r="G27" i="7"/>
  <c r="L27" i="6"/>
  <c r="D27" i="6"/>
  <c r="C27" i="6"/>
  <c r="G27" i="14" l="1"/>
  <c r="G26" i="14"/>
  <c r="O27" i="10"/>
  <c r="O26" i="10"/>
  <c r="H27" i="11"/>
  <c r="H26" i="11"/>
  <c r="E27" i="10"/>
  <c r="E26" i="10"/>
  <c r="O27" i="14"/>
  <c r="O26" i="14"/>
  <c r="F27" i="25"/>
  <c r="F26" i="25"/>
  <c r="O27" i="8"/>
  <c r="O26" i="8"/>
  <c r="H27" i="9"/>
  <c r="H26" i="9"/>
  <c r="L27" i="14"/>
  <c r="L26" i="14"/>
  <c r="E32" i="22"/>
  <c r="E31" i="22"/>
  <c r="F32" i="26"/>
  <c r="F31" i="26"/>
  <c r="J32" i="26"/>
  <c r="J31" i="26"/>
  <c r="N27" i="8"/>
  <c r="G27" i="18"/>
  <c r="G26" i="18"/>
  <c r="G27" i="10"/>
  <c r="G26" i="10"/>
  <c r="H27" i="21"/>
  <c r="H26" i="21"/>
  <c r="F27" i="8"/>
  <c r="F26" i="8"/>
  <c r="H27" i="19"/>
  <c r="H26" i="19"/>
  <c r="H27" i="6"/>
  <c r="H26" i="6"/>
  <c r="L27" i="11"/>
  <c r="L26" i="11"/>
  <c r="F27" i="17"/>
  <c r="F26" i="17"/>
  <c r="D32" i="15"/>
  <c r="D31" i="15"/>
  <c r="D27" i="8"/>
  <c r="D26" i="8"/>
  <c r="L32" i="23"/>
  <c r="L31" i="23"/>
  <c r="G27" i="13"/>
  <c r="G26" i="13"/>
  <c r="E27" i="16"/>
  <c r="E26" i="16"/>
  <c r="L32" i="22"/>
  <c r="L31" i="22"/>
  <c r="O27" i="18"/>
  <c r="O26" i="18"/>
  <c r="D27" i="16"/>
  <c r="D26" i="16"/>
  <c r="F32" i="22"/>
  <c r="F31" i="22"/>
  <c r="E27" i="6"/>
  <c r="E26" i="6"/>
  <c r="H27" i="7"/>
  <c r="H26" i="7"/>
  <c r="L27" i="9"/>
  <c r="L26" i="9"/>
  <c r="G27" i="19"/>
  <c r="H27" i="14"/>
  <c r="H26" i="14"/>
  <c r="G32" i="22"/>
  <c r="G31" i="22"/>
  <c r="N27" i="14"/>
  <c r="N26" i="14"/>
  <c r="M27" i="8"/>
  <c r="M26" i="8"/>
  <c r="L27" i="25"/>
  <c r="L26" i="25"/>
  <c r="D27" i="13"/>
  <c r="D26" i="13"/>
  <c r="K32" i="15"/>
  <c r="K31" i="15"/>
  <c r="M32" i="26"/>
  <c r="M31" i="26"/>
  <c r="G27" i="25"/>
  <c r="G26" i="25"/>
  <c r="J32" i="23"/>
  <c r="J31" i="23"/>
  <c r="M27" i="14"/>
  <c r="M26" i="14"/>
  <c r="H27" i="20"/>
  <c r="H26" i="20"/>
  <c r="F32" i="15"/>
  <c r="F31" i="15"/>
  <c r="M32" i="15"/>
  <c r="M31" i="15"/>
  <c r="K32" i="23"/>
  <c r="K31" i="23"/>
  <c r="E27" i="20"/>
  <c r="E26" i="20"/>
  <c r="N27" i="16"/>
  <c r="N26" i="16"/>
  <c r="H27" i="13"/>
  <c r="H26" i="13"/>
  <c r="M27" i="19"/>
  <c r="M26" i="19"/>
  <c r="J32" i="15"/>
  <c r="J31" i="15"/>
  <c r="M27" i="25"/>
  <c r="M26" i="25"/>
  <c r="E27" i="24"/>
  <c r="E26" i="24"/>
  <c r="L27" i="18"/>
  <c r="L26" i="18"/>
  <c r="D27" i="10"/>
  <c r="D26" i="10"/>
  <c r="O27" i="13"/>
  <c r="O26" i="13"/>
  <c r="G27" i="9"/>
  <c r="G26" i="9"/>
  <c r="M27" i="16"/>
  <c r="M26" i="16"/>
  <c r="D27" i="20"/>
  <c r="D26" i="20"/>
  <c r="L27" i="21"/>
  <c r="L26" i="21"/>
  <c r="M27" i="9"/>
  <c r="M26" i="9"/>
  <c r="O27" i="16"/>
  <c r="O26" i="16"/>
  <c r="G27" i="8"/>
  <c r="G26" i="8"/>
  <c r="I27" i="12"/>
  <c r="I26" i="12"/>
  <c r="O27" i="9"/>
  <c r="O26" i="9"/>
  <c r="C27" i="11"/>
  <c r="C26" i="11"/>
  <c r="O27" i="19"/>
  <c r="N27" i="25"/>
  <c r="N26" i="25"/>
  <c r="I32" i="23"/>
  <c r="I31" i="23"/>
  <c r="F27" i="6"/>
  <c r="F26" i="6"/>
  <c r="H27" i="18"/>
  <c r="H26" i="18"/>
  <c r="L27" i="13"/>
  <c r="L26" i="13"/>
  <c r="E32" i="26"/>
  <c r="E31" i="26"/>
  <c r="G27" i="20"/>
  <c r="G26" i="20"/>
  <c r="E27" i="11"/>
  <c r="E26" i="11"/>
  <c r="F27" i="11"/>
  <c r="F26" i="11"/>
  <c r="F27" i="7"/>
  <c r="F26" i="7"/>
  <c r="N32" i="15"/>
  <c r="N31" i="15"/>
  <c r="D27" i="9"/>
  <c r="D26" i="9"/>
  <c r="D27" i="19"/>
  <c r="D26" i="19"/>
  <c r="D27" i="14"/>
  <c r="D26" i="14"/>
  <c r="O32" i="23"/>
  <c r="O31" i="23"/>
  <c r="D32" i="23"/>
  <c r="D31" i="23"/>
  <c r="M27" i="20"/>
  <c r="M26" i="20"/>
  <c r="D27" i="18"/>
  <c r="D26" i="18"/>
  <c r="L32" i="15"/>
  <c r="L31" i="15"/>
  <c r="D27" i="21"/>
  <c r="D26" i="21"/>
  <c r="E27" i="9"/>
  <c r="E26" i="9"/>
  <c r="G27" i="16"/>
  <c r="G26" i="16"/>
  <c r="L27" i="7"/>
  <c r="L26" i="7"/>
  <c r="L27" i="16"/>
  <c r="L26" i="16"/>
  <c r="F32" i="23"/>
  <c r="F31" i="23"/>
  <c r="G32" i="26"/>
  <c r="G31" i="26"/>
  <c r="H27" i="24"/>
  <c r="H26" i="24"/>
  <c r="M27" i="24"/>
  <c r="M26" i="24"/>
  <c r="C27" i="21"/>
  <c r="C26" i="21"/>
  <c r="D27" i="25"/>
  <c r="D26" i="25"/>
  <c r="F27" i="18"/>
  <c r="F26" i="18"/>
  <c r="I27" i="17"/>
  <c r="G27" i="17"/>
  <c r="G26" i="17"/>
  <c r="L27" i="8"/>
  <c r="L26" i="8"/>
  <c r="I27" i="7"/>
  <c r="I26" i="7"/>
  <c r="F27" i="16"/>
  <c r="F26" i="16"/>
  <c r="D27" i="17"/>
  <c r="D26" i="17"/>
  <c r="F27" i="10"/>
  <c r="F26" i="10"/>
  <c r="O27" i="21"/>
  <c r="O26" i="21"/>
  <c r="H27" i="25"/>
  <c r="H26" i="25"/>
  <c r="N27" i="11"/>
  <c r="N26" i="11"/>
  <c r="N32" i="23"/>
  <c r="N31" i="23"/>
  <c r="I27" i="25"/>
  <c r="I26" i="25"/>
  <c r="K32" i="22"/>
  <c r="K31" i="22"/>
  <c r="N27" i="21"/>
  <c r="N26" i="21"/>
  <c r="N27" i="9"/>
  <c r="N26" i="9"/>
  <c r="M27" i="6"/>
  <c r="M26" i="6"/>
  <c r="C32" i="15"/>
  <c r="C31" i="15"/>
  <c r="K27" i="17"/>
  <c r="K27" i="20"/>
  <c r="O27" i="11"/>
  <c r="J27" i="13"/>
  <c r="E27" i="8"/>
  <c r="L27" i="24"/>
  <c r="L27" i="17"/>
  <c r="E32" i="15"/>
  <c r="O27" i="20"/>
  <c r="O27" i="6"/>
  <c r="E27" i="19"/>
  <c r="H27" i="10"/>
  <c r="J27" i="8"/>
  <c r="N27" i="19"/>
  <c r="O27" i="24"/>
  <c r="L32" i="26"/>
  <c r="I32" i="26"/>
  <c r="I27" i="9"/>
  <c r="K27" i="7"/>
  <c r="K27" i="6"/>
  <c r="D32" i="22"/>
  <c r="C27" i="12"/>
  <c r="E27" i="17"/>
  <c r="J32" i="22"/>
  <c r="L27" i="12"/>
  <c r="C27" i="17"/>
  <c r="G27" i="21"/>
  <c r="K27" i="13"/>
  <c r="C27" i="8"/>
  <c r="J27" i="9"/>
  <c r="N27" i="6"/>
  <c r="J27" i="17"/>
  <c r="F27" i="21"/>
  <c r="I27" i="11"/>
  <c r="N32" i="22"/>
  <c r="K27" i="24"/>
  <c r="O32" i="26"/>
  <c r="M27" i="17"/>
  <c r="I27" i="20"/>
  <c r="L27" i="10"/>
  <c r="E27" i="7"/>
  <c r="D32" i="26"/>
  <c r="M27" i="10"/>
  <c r="E27" i="14"/>
  <c r="N32" i="26"/>
  <c r="I27" i="18"/>
  <c r="I27" i="13"/>
  <c r="M27" i="13"/>
  <c r="M27" i="21"/>
  <c r="K27" i="11"/>
  <c r="F27" i="14"/>
  <c r="N27" i="17"/>
  <c r="M27" i="18"/>
  <c r="K27" i="19"/>
  <c r="E27" i="21"/>
  <c r="M32" i="23"/>
  <c r="J27" i="12"/>
  <c r="H27" i="16"/>
  <c r="C27" i="18"/>
  <c r="I27" i="19"/>
  <c r="J27" i="6"/>
  <c r="E27" i="13"/>
  <c r="H27" i="17"/>
  <c r="K27" i="18"/>
  <c r="J27" i="19"/>
  <c r="C27" i="24"/>
  <c r="K27" i="8"/>
  <c r="I27" i="10"/>
  <c r="J27" i="14"/>
  <c r="I32" i="15"/>
  <c r="G27" i="6"/>
  <c r="C27" i="9"/>
  <c r="J27" i="11"/>
  <c r="K27" i="9"/>
  <c r="C27" i="19"/>
  <c r="C27" i="20"/>
  <c r="C32" i="23"/>
  <c r="G27" i="24"/>
  <c r="H32" i="26"/>
  <c r="D27" i="7"/>
  <c r="N27" i="13"/>
  <c r="K32" i="26"/>
  <c r="E27" i="18"/>
  <c r="H27" i="12"/>
  <c r="I27" i="16"/>
  <c r="O32" i="22"/>
  <c r="N27" i="10"/>
  <c r="N27" i="18"/>
  <c r="I32" i="22"/>
  <c r="H32" i="22"/>
  <c r="I27" i="24"/>
  <c r="I27" i="21"/>
  <c r="I27" i="14"/>
  <c r="J27" i="7"/>
  <c r="O27" i="7"/>
  <c r="O32" i="15"/>
  <c r="M32" i="22"/>
  <c r="J27" i="24"/>
  <c r="M27" i="7"/>
  <c r="C27" i="7"/>
  <c r="N27" i="7"/>
  <c r="J27" i="10"/>
  <c r="M27" i="11"/>
  <c r="G27" i="11"/>
  <c r="O27" i="25"/>
  <c r="F27" i="19"/>
  <c r="D27" i="24"/>
  <c r="C32" i="26"/>
</calcChain>
</file>

<file path=xl/sharedStrings.xml><?xml version="1.0" encoding="utf-8"?>
<sst xmlns="http://schemas.openxmlformats.org/spreadsheetml/2006/main" count="1072" uniqueCount="155">
  <si>
    <t>Terms</t>
  </si>
  <si>
    <t>Definitions</t>
  </si>
  <si>
    <t xml:space="preserve">100 Cubic Feet (CCF) </t>
  </si>
  <si>
    <t>Carbon Dioxide (CO2)</t>
  </si>
  <si>
    <t xml:space="preserve">CO2 Sequestration </t>
  </si>
  <si>
    <t>The process of capturing and storing carbon dioxide from the atmosphere.</t>
  </si>
  <si>
    <t xml:space="preserve">Greenhouse Gases </t>
  </si>
  <si>
    <t xml:space="preserve">Gases in the atmosphere such as water vapor, carbon dioxide, methane, and nitrous oxide that can absorb infrared radiation, trapping heat in the atmosphere. This greenhouse effect means that emissions of greenhouse gases due to human activity cause global warming. </t>
  </si>
  <si>
    <t>Kilogallon (kgal)</t>
  </si>
  <si>
    <t xml:space="preserve">A unit of measurement for volume that is equal to 1000 gallons. </t>
  </si>
  <si>
    <t>Kilowatt- Hour (kWh)</t>
  </si>
  <si>
    <t xml:space="preserve">A measurement of electrical energy that is equal to a power consumption of 1,000 watts for 1 hour. </t>
  </si>
  <si>
    <t>Scope 1 Emissions</t>
  </si>
  <si>
    <t>Direct greenhouse gas emissions that are from sources owned or controlled by the reporting entity.</t>
  </si>
  <si>
    <t>Scope 2 Emissions</t>
  </si>
  <si>
    <t>Indirect greenhouse gas emissions associated with the production of electricity, heat, or steam purchased by the reporting entity.</t>
  </si>
  <si>
    <t>Scope 3 Emissions</t>
  </si>
  <si>
    <t xml:space="preserve">All other indirect greenhouse gas emissions, i.e., emissions associated with the extraction and production of purchased materials, fuels, and services, including transport in vehicles not owned or controlled by the reporting entity, outsourced activities, waste disposal, etc. </t>
  </si>
  <si>
    <t>MT CO2e/MG</t>
  </si>
  <si>
    <t>Water</t>
  </si>
  <si>
    <t>SCOPE 3</t>
  </si>
  <si>
    <t>MT CO2eq/kWh</t>
  </si>
  <si>
    <t>Electricity (2022)</t>
  </si>
  <si>
    <t>Electricity (2021)</t>
  </si>
  <si>
    <t>Electricity (2020)</t>
  </si>
  <si>
    <t>Electricity (2019)</t>
  </si>
  <si>
    <t>Electricity (2018)</t>
  </si>
  <si>
    <t>Electricity (2017)</t>
  </si>
  <si>
    <t>Electricity (2016)</t>
  </si>
  <si>
    <t>Electricity (2015)</t>
  </si>
  <si>
    <t>Electricity (2014)</t>
  </si>
  <si>
    <t>Electricity (2013)</t>
  </si>
  <si>
    <t>Electricity (2012)</t>
  </si>
  <si>
    <t>Electricity (2011)</t>
  </si>
  <si>
    <t>Electricity (2010)</t>
  </si>
  <si>
    <t>MT CO2eq/CCF</t>
  </si>
  <si>
    <t>Natural Gas</t>
  </si>
  <si>
    <t>Units</t>
  </si>
  <si>
    <t>Factor</t>
  </si>
  <si>
    <t>SCOPE 1</t>
  </si>
  <si>
    <t>Conversion Factors for MT CO2eq Emissions Calculations</t>
  </si>
  <si>
    <t xml:space="preserve">*** CO2 Sequestration occurs when CO2 is removed from the atmosphere by trees, grasses, ponds, and other processes. </t>
  </si>
  <si>
    <t>Million Gallons</t>
  </si>
  <si>
    <t>Kilogallon</t>
  </si>
  <si>
    <t>100 Cubic Feet</t>
  </si>
  <si>
    <t>Square Feet</t>
  </si>
  <si>
    <t>Kilowatt-hour</t>
  </si>
  <si>
    <t>Metric Tons of Carbon Dioxide Equivalent Emissions</t>
  </si>
  <si>
    <t>** COVID Enhanced Ventilation</t>
  </si>
  <si>
    <t>* COVID Remote Learning</t>
  </si>
  <si>
    <t>MG</t>
  </si>
  <si>
    <t>kgal</t>
  </si>
  <si>
    <t>CCF</t>
  </si>
  <si>
    <t>SF</t>
  </si>
  <si>
    <t>kWh</t>
  </si>
  <si>
    <t>MT CO2eq</t>
  </si>
  <si>
    <t xml:space="preserve">Notes: </t>
  </si>
  <si>
    <t>Abbreviations</t>
  </si>
  <si>
    <t>MT CO2eq/student</t>
  </si>
  <si>
    <t>Total MT CO2eq</t>
  </si>
  <si>
    <t>TOTAL METRIC TONS OF CO2 EQUIVALENT EMISSIONS</t>
  </si>
  <si>
    <t>WATER</t>
  </si>
  <si>
    <t xml:space="preserve"> MT CO2eq</t>
  </si>
  <si>
    <t>CCF/student</t>
  </si>
  <si>
    <t>NATURAL GAS</t>
  </si>
  <si>
    <t>kWh/student</t>
  </si>
  <si>
    <t>ELECTRICITY</t>
  </si>
  <si>
    <r>
      <t>CO2 Sequestration (tons)</t>
    </r>
    <r>
      <rPr>
        <b/>
        <sz val="14"/>
        <color theme="1"/>
        <rFont val="Calibri (Body)"/>
      </rPr>
      <t>***</t>
    </r>
  </si>
  <si>
    <t>Student Enrollment</t>
  </si>
  <si>
    <r>
      <t>2022</t>
    </r>
    <r>
      <rPr>
        <b/>
        <sz val="14"/>
        <color theme="1"/>
        <rFont val="Calibri (Body)"/>
      </rPr>
      <t xml:space="preserve">** </t>
    </r>
  </si>
  <si>
    <r>
      <t>2021</t>
    </r>
    <r>
      <rPr>
        <b/>
        <sz val="14"/>
        <color theme="1"/>
        <rFont val="Calibri (Body)"/>
      </rPr>
      <t>*</t>
    </r>
  </si>
  <si>
    <t>Fiscal Year</t>
  </si>
  <si>
    <t xml:space="preserve"> A Greenhouse Gas Inventory (GHGI) is a report that quantifies the amount of direct and indirect greenhouse gas emissions produced by an organization. This document captures an individual AAPS school's electricity, natural gas, and water data to calculate the school's carbon emissions. </t>
  </si>
  <si>
    <t>Greenhouse Gas Inventory</t>
  </si>
  <si>
    <t xml:space="preserve">Abbot Elementary School </t>
  </si>
  <si>
    <t xml:space="preserve">Allen Elementary School </t>
  </si>
  <si>
    <t xml:space="preserve">Angell Elementary School </t>
  </si>
  <si>
    <t xml:space="preserve">Bach Elementary School </t>
  </si>
  <si>
    <r>
      <t>MT CO2eq avoidance</t>
    </r>
    <r>
      <rPr>
        <b/>
        <sz val="14"/>
        <color theme="1"/>
        <rFont val="Calibri (Body)"/>
      </rPr>
      <t>****</t>
    </r>
  </si>
  <si>
    <t>kWh/1000 SF</t>
  </si>
  <si>
    <t>SOLAR</t>
  </si>
  <si>
    <t xml:space="preserve"> A Greenhouse Gas Inventory (GHGI) is a report that quantifies the amount of direct and indirect greenhouse gas emissions produced by an organization. This document captures an individual AAPS school's electricity, natural gas, water, and solar data to calculate the school's carbon emissions. </t>
  </si>
  <si>
    <t xml:space="preserve">Bryant Elementary School </t>
  </si>
  <si>
    <t xml:space="preserve">Burns Park Elementary School </t>
  </si>
  <si>
    <t xml:space="preserve">Carpenter Elementary School </t>
  </si>
  <si>
    <t xml:space="preserve">Dicken Elementary School </t>
  </si>
  <si>
    <t xml:space="preserve">Eberwhite Elementary School </t>
  </si>
  <si>
    <t>****Not included in Total MT CO2eq</t>
  </si>
  <si>
    <t xml:space="preserve">Haisley Elementary School </t>
  </si>
  <si>
    <t xml:space="preserve">King Elementary School </t>
  </si>
  <si>
    <t xml:space="preserve">Lakewood Elementary School </t>
  </si>
  <si>
    <t xml:space="preserve">Lawton Elementary School </t>
  </si>
  <si>
    <t xml:space="preserve">Logan Elementary School </t>
  </si>
  <si>
    <t xml:space="preserve">Ann Arbor Open School </t>
  </si>
  <si>
    <t xml:space="preserve">Mitchell Elementary School </t>
  </si>
  <si>
    <t xml:space="preserve">Ann Arbor STEAM School </t>
  </si>
  <si>
    <t xml:space="preserve">Pattengill Elementary School </t>
  </si>
  <si>
    <t xml:space="preserve">Pittsfield Elementary School </t>
  </si>
  <si>
    <t xml:space="preserve">Thurston Elementary School </t>
  </si>
  <si>
    <t>Wines Elementary &amp; Forsythe Middle School</t>
  </si>
  <si>
    <t xml:space="preserve"> A Greenhouse Gas Inventory (GHGI) is a report that quantifies the amount of direct and indirect greenhouse gas emissions produced by an organization. This document captures the AAPS school's electricity, natural gas, water, and solar data to calculate the school's carbon emissions. Wines Elementary and Forsythe Middle School have shared utility meters at their location, resulting in a GHGI that combines their data. </t>
  </si>
  <si>
    <r>
      <t>2022</t>
    </r>
    <r>
      <rPr>
        <b/>
        <sz val="14"/>
        <color theme="1"/>
        <rFont val="Calibri (Body)"/>
      </rPr>
      <t>**</t>
    </r>
  </si>
  <si>
    <t>**** Not included in Total MT CO2eq</t>
  </si>
  <si>
    <t>THE ANN ARBOR PUBLIC SCHOOLS GREENHOUSE GAS INVENTORY</t>
  </si>
  <si>
    <t>The Ann Arbor Public Schools is committed to care for the environment, to model and achieve an environmentally sustainable existence. We demonstrate this commitment, both through our critical mission of educating generations of students as strong stewards of the environment, and also in living an environmental commitment with every decision across every area of the organization.</t>
  </si>
  <si>
    <t>AAPS Environmental Sustainability Framework</t>
  </si>
  <si>
    <t>Emission Source</t>
  </si>
  <si>
    <t>Diesel Fuel</t>
  </si>
  <si>
    <t>MT CO2eq/gal</t>
  </si>
  <si>
    <t>Gasoline 87 Octane 10% Ethanol</t>
  </si>
  <si>
    <t>Mowed Grass Sequestration</t>
  </si>
  <si>
    <t>MT CO2eq/acre</t>
  </si>
  <si>
    <t>Average Forest Sequestration</t>
  </si>
  <si>
    <t>Pond/Wetland Sequestration</t>
  </si>
  <si>
    <t>SCOPE 2</t>
  </si>
  <si>
    <t>The Intergovernmental Panel on Climate Change (IPCC) of the United nations defines Scope 1, 2 and 3 emissions as:</t>
  </si>
  <si>
    <t>‘Scope 1’ indicates direct greenhouse gas (GHG) emissions that are from sources owned or controlled by the reporting entity. ‘Scope 2’ indicates indirect GHG emissions associated with the production of electricity, heat, or steam purchased by the reporting entity. ‘Scope 3’ indicates all other indirect emissions, i.e., emissions associated with the extraction and production of purchased materials, fuels, and services, including transport in vehicles not owned or controlled by the reporting entity, outsourced activities, waste disposal, etc. (WBCSD and WRI, 2004).</t>
  </si>
  <si>
    <t>Scope 1 - Direct Emissions</t>
  </si>
  <si>
    <t>GOAL: The AAPS will eliminate Scope 1 emissions by 2035.</t>
  </si>
  <si>
    <t>Scope 2 - Indirect Energy Emissions</t>
  </si>
  <si>
    <t xml:space="preserve">In the last three years, AAPS has been installing 8 large rooftop solar arrays that when fully operational in 2023, will generate approximately 6% of the District’s electricity, or 1800 megawatt hours annually.  </t>
  </si>
  <si>
    <t xml:space="preserve">To quickly secure an additional 80% Scope 2 emissions reduction, AAPS entered a 20-year contract with DTE Energy and the MIGreen Power program to supply 24,000 megawatt hours annually to AAPS from newly constructed utility-scale wind and solar projects built in Michigan by 2024. </t>
  </si>
  <si>
    <t xml:space="preserve">GOAL: The AAPS will eliminate Scope 2 emissions by 2024. </t>
  </si>
  <si>
    <t xml:space="preserve"> </t>
  </si>
  <si>
    <t>Scope 3 - Other Indirect Emissions</t>
  </si>
  <si>
    <t xml:space="preserve">At AAPS, many of the Scope 3 emissions are associated with purchased items such as laptops and other technology, books, paper, construction materials and other supplies - as well as contracted services such as lawn maintenance and snow removal, custodial and food services and other services.  </t>
  </si>
  <si>
    <t>Community partnerships will be critical in reducing Scope 3 emissions as many of the solutions are beyond the district's control and will require transforming the marketplace for goods and services to carbon neutrality. This effort will require creative strategies working at scale across our city, county, region, nation and world.</t>
  </si>
  <si>
    <t xml:space="preserve">AAPS will continue to collaborate with local partner institutions to better measure, track and reduce Scope 3 emissions.  </t>
  </si>
  <si>
    <r>
      <t>GOAL:  In the 2023-2024 school year, develop purchasing and construction guidelines that reflect the district’s commitments to reducing Scope 3 emissions and begin piloting the new guidelines in 2024.</t>
    </r>
    <r>
      <rPr>
        <sz val="12"/>
        <color rgb="FF000000"/>
        <rFont val="Arial"/>
        <family val="2"/>
      </rPr>
      <t xml:space="preserve">  </t>
    </r>
  </si>
  <si>
    <t>Mission</t>
  </si>
  <si>
    <t>Vision</t>
  </si>
  <si>
    <t>Greenhouse Gas Inventory (GHGI)</t>
  </si>
  <si>
    <t>https://www.a2schools.org/Page/18978</t>
  </si>
  <si>
    <t>View the AAPS Environmental Sustainability Framework here:</t>
  </si>
  <si>
    <t xml:space="preserve">A common unit of measurement for natural gas. </t>
  </si>
  <si>
    <t>A heat-trapping chemical compound that arises due to the burning of fossil fuels and contains one carbon atom double bonded with two oxygen atoms per molecule</t>
  </si>
  <si>
    <t>A unit of measurement for emissions of greenhouse gases.</t>
  </si>
  <si>
    <t>In all decisions, we embody and live the deeply held value of caring for the earth and our environment. Individual, team and district decisions are consistent with care for the earth.  </t>
  </si>
  <si>
    <t>In December 2022, the Ann Arbor Public Schools adopted an Environmental Sustainability (ES) Framework. Advised by the District's Environmental Sustainability Taskforce and guided by Board Policy 8000: Environmental Sustainability. The AAPS ES Framework recognizes that while AAPS has been engaged in environmental sustainability efforts for decades, this is a critical time to renew, deepen and align those efforts. The current and looming climate crisis requires continued efforts to organize and institutionalize systemic changes. Included in the ES Framework is a commitment to conduct a greenhouse gas inventory annually.</t>
  </si>
  <si>
    <t>Scope 1 emissions are atmospheric GHG emissions directly generated by AAPS. The majority of these emissions at AAPS come from the burning of natural gas for space and water heating, as well as diesel and unleaded gasoline for buses and fleet vehicles.</t>
  </si>
  <si>
    <t xml:space="preserve">A plan to outline, detail and confirm interim targets will be developed. Electrification of buildings and vehicles will be central elements of the plan.  </t>
  </si>
  <si>
    <t xml:space="preserve">Scope 2 emissions are atmospheric GHG emissions attributed to purchased utilities. At AAPS, these are the emissions associated with purchased grid electricity. Currently AAPS uses approximately 30,000 megawatt hours of electricity annually. By combining on-site solar production, the Michigan Renewable Portfolio Standard, and utility-scale renewable energy from DTE Energy, AAPS will eliminate Scope 2 emissions by 2024.  </t>
  </si>
  <si>
    <t>In addition, the State of Michigan’s Renewable Portfolio Standard (RPS) required all utilities to provide 15% of their electricity from renewable sources by 2021. This accounts for 4500 megawatt hours annually at AAPS.</t>
  </si>
  <si>
    <t xml:space="preserve">Scope 3 emissions are atmospheric GHG emissions attributed to a wide range of other activities, including purchased goods and services, construction materials, waste, commuting and financial investments. For many institutions and businesses, Scope 3 emissions are the largest of the three scopes of GHG emissions.  </t>
  </si>
  <si>
    <t>Measuring Scope 3 emissions is challenging and requires an accounting of both Upstream carbon emissions (mining, logging, manufacturing, packaging, transportation, etc.) and Downstream carbon emissions (product use, disposal, etc.). While the global community is developing methods for calculating and reporting Scope 3 emissions, it is impossible at this time to accurately calculate the district’s Scope 3 emissions for all areas.</t>
  </si>
  <si>
    <t xml:space="preserve">Metric Tons Carbon Dioxide Equivalent (MT CO2eq) </t>
  </si>
  <si>
    <t>Elementary and K-8 Report</t>
  </si>
  <si>
    <t>CCF/1000 SF</t>
  </si>
  <si>
    <t>gal/ 1000 SF</t>
  </si>
  <si>
    <t>gal/student</t>
  </si>
  <si>
    <t>MT CO2eq/1000 SF</t>
  </si>
  <si>
    <t>gal/1000  SF</t>
  </si>
  <si>
    <t>gal/1000 SF</t>
  </si>
  <si>
    <t>Electricity (2023)</t>
  </si>
  <si>
    <r>
      <rPr>
        <sz val="26"/>
        <color theme="1"/>
        <rFont val="Arial"/>
        <family val="2"/>
      </rPr>
      <t>The</t>
    </r>
    <r>
      <rPr>
        <b/>
        <sz val="26"/>
        <color theme="1"/>
        <rFont val="Arial"/>
        <family val="2"/>
      </rPr>
      <t xml:space="preserve"> AAPS GHGI </t>
    </r>
    <r>
      <rPr>
        <sz val="26"/>
        <color theme="1"/>
        <rFont val="Arial"/>
        <family val="2"/>
      </rPr>
      <t xml:space="preserve">is a report that quantifies the amount of direct and indirect greenhouse gas emissions produced by the district. Fiscal Year (FY) 2010 (July 1, 2009-June 20, 2010) was the first complete data set at AAPS and is used as the baseline year in the GHGI. The baseline year is the year against which progress in reducing emissions is measured.  
For this FY 2010-2023 report, the sources of emissions measured include: Scope 1 emissions of natural gas, diesel, gasoline, and site sequestration; Scope 2 emissions of electricity; and Scope 3 emissions of water. In FY 2023, results indicated AAPS's greenhouse gas emissions sources were 55% from electricity, 39% from natural gas, 6% from diesel fuel, and less than 1% from water and gasoline. In addition, AAPS sites (grass, forests, and ponds) removed 2,200 metric tons of CO2 from the atmosphere, equivalent to 6% of the District's annual emissions.  
Since FY 2010, AAPS has seen a 24% reduction in total emissions, a 26% reduction in emissions per student, and a 25% reduction in emissions per 1,000 square feet.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</si>
</sst>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0.000"/>
    <numFmt numFmtId="166" formatCode="0.0"/>
    <numFmt numFmtId="167" formatCode="_(* #,##0.0_);_(* \(#,##0.0\);_(* &quot;-&quot;??_);_(@_)"/>
    <numFmt numFmtId="168" formatCode="0.00000"/>
  </numFmts>
  <fonts count="44">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26"/>
      <color theme="1"/>
      <name val="Calibri"/>
      <family val="2"/>
      <scheme val="minor"/>
    </font>
    <font>
      <sz val="16"/>
      <color theme="1"/>
      <name val="Calibri"/>
      <family val="2"/>
      <scheme val="minor"/>
    </font>
    <font>
      <b/>
      <sz val="24"/>
      <color theme="1"/>
      <name val="Calibri"/>
      <family val="2"/>
      <scheme val="minor"/>
    </font>
    <font>
      <i/>
      <sz val="18"/>
      <color theme="1"/>
      <name val="Calibri"/>
      <family val="2"/>
      <scheme val="minor"/>
    </font>
    <font>
      <sz val="18"/>
      <color theme="1"/>
      <name val="Calibri"/>
      <family val="2"/>
      <scheme val="minor"/>
    </font>
    <font>
      <i/>
      <sz val="12"/>
      <color theme="1"/>
      <name val="Calibri"/>
      <family val="2"/>
      <scheme val="minor"/>
    </font>
    <font>
      <b/>
      <sz val="20"/>
      <color theme="1"/>
      <name val="Calibri"/>
      <family val="2"/>
      <scheme val="minor"/>
    </font>
    <font>
      <sz val="16"/>
      <color rgb="FF000000"/>
      <name val="Calibri"/>
      <family val="2"/>
      <scheme val="minor"/>
    </font>
    <font>
      <b/>
      <sz val="14"/>
      <color theme="1"/>
      <name val="Calibri (Body)"/>
    </font>
    <font>
      <b/>
      <sz val="18"/>
      <color theme="1"/>
      <name val="Calibri"/>
      <family val="2"/>
      <scheme val="minor"/>
    </font>
    <font>
      <b/>
      <sz val="22"/>
      <color theme="1"/>
      <name val="Calibri"/>
      <family val="2"/>
      <scheme val="minor"/>
    </font>
    <font>
      <b/>
      <sz val="30"/>
      <color theme="1"/>
      <name val="Calibri"/>
      <family val="2"/>
      <scheme val="minor"/>
    </font>
    <font>
      <sz val="20"/>
      <color theme="1"/>
      <name val="Calibri"/>
      <family val="2"/>
      <scheme val="minor"/>
    </font>
    <font>
      <sz val="20"/>
      <name val="Calibri"/>
      <family val="2"/>
      <scheme val="minor"/>
    </font>
    <font>
      <b/>
      <sz val="16"/>
      <color theme="1"/>
      <name val="Calibri"/>
      <family val="2"/>
      <scheme val="minor"/>
    </font>
    <font>
      <b/>
      <i/>
      <sz val="32"/>
      <color theme="1"/>
      <name val="Calibri"/>
      <family val="2"/>
      <scheme val="minor"/>
    </font>
    <font>
      <b/>
      <sz val="50"/>
      <color theme="1"/>
      <name val="Calibri"/>
      <family val="2"/>
      <scheme val="minor"/>
    </font>
    <font>
      <sz val="13"/>
      <color theme="1"/>
      <name val="Calibri"/>
      <family val="2"/>
      <scheme val="minor"/>
    </font>
    <font>
      <i/>
      <sz val="13"/>
      <color theme="1"/>
      <name val="Calibri"/>
      <family val="2"/>
      <scheme val="minor"/>
    </font>
    <font>
      <b/>
      <sz val="13"/>
      <color theme="1"/>
      <name val="Calibri"/>
      <family val="2"/>
      <scheme val="minor"/>
    </font>
    <font>
      <i/>
      <sz val="10"/>
      <color theme="1"/>
      <name val="Calibri"/>
      <family val="2"/>
      <scheme val="minor"/>
    </font>
    <font>
      <b/>
      <i/>
      <sz val="20"/>
      <color theme="1"/>
      <name val="Calibri"/>
      <family val="2"/>
      <scheme val="minor"/>
    </font>
    <font>
      <sz val="16"/>
      <color rgb="FF000000"/>
      <name val="Arial"/>
      <family val="2"/>
    </font>
    <font>
      <b/>
      <sz val="36"/>
      <color theme="1"/>
      <name val="Arial"/>
      <family val="2"/>
    </font>
    <font>
      <sz val="26"/>
      <color rgb="FF000000"/>
      <name val="Arial"/>
      <family val="2"/>
    </font>
    <font>
      <b/>
      <sz val="26"/>
      <color theme="1"/>
      <name val="Arial"/>
      <family val="2"/>
    </font>
    <font>
      <sz val="26"/>
      <color theme="1"/>
      <name val="Arial"/>
      <family val="2"/>
    </font>
    <font>
      <u/>
      <sz val="12"/>
      <color theme="10"/>
      <name val="Calibri"/>
      <family val="2"/>
      <scheme val="minor"/>
    </font>
    <font>
      <sz val="11"/>
      <color theme="1"/>
      <name val="Arial"/>
      <family val="2"/>
    </font>
    <font>
      <u/>
      <sz val="11"/>
      <color theme="10"/>
      <name val="Calibri"/>
      <family val="2"/>
      <scheme val="minor"/>
    </font>
    <font>
      <b/>
      <u/>
      <sz val="14"/>
      <color theme="10"/>
      <name val="Calibri"/>
      <family val="2"/>
      <scheme val="minor"/>
    </font>
    <font>
      <i/>
      <sz val="11"/>
      <color theme="1"/>
      <name val="Arial"/>
      <family val="2"/>
    </font>
    <font>
      <b/>
      <sz val="14"/>
      <name val="Arial"/>
      <family val="2"/>
    </font>
    <font>
      <sz val="10"/>
      <color theme="1"/>
      <name val="Arial"/>
      <family val="2"/>
    </font>
    <font>
      <b/>
      <sz val="12"/>
      <color rgb="FF000000"/>
      <name val="Arial"/>
      <family val="2"/>
    </font>
    <font>
      <sz val="12"/>
      <color rgb="FF000000"/>
      <name val="Arial"/>
      <family val="2"/>
    </font>
    <font>
      <u/>
      <sz val="28"/>
      <color theme="10"/>
      <name val="Calibri"/>
      <family val="2"/>
      <scheme val="minor"/>
    </font>
    <font>
      <b/>
      <i/>
      <sz val="12"/>
      <color theme="1"/>
      <name val="Calibri"/>
      <family val="2"/>
      <scheme val="minor"/>
    </font>
    <font>
      <sz val="8"/>
      <color rgb="FF4D5156"/>
      <name val="Arial"/>
      <family val="2"/>
    </font>
  </fonts>
  <fills count="13">
    <fill>
      <patternFill patternType="none"/>
    </fill>
    <fill>
      <patternFill patternType="gray125"/>
    </fill>
    <fill>
      <patternFill patternType="solid">
        <fgColor theme="7" tint="0.39997558519241921"/>
        <bgColor indexed="64"/>
      </patternFill>
    </fill>
    <fill>
      <patternFill patternType="solid">
        <fgColor rgb="FFBBEDFF"/>
        <bgColor indexed="64"/>
      </patternFill>
    </fill>
    <fill>
      <patternFill patternType="solid">
        <fgColor rgb="FFEDC28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79998168889431442"/>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bottom style="thick">
        <color indexed="64"/>
      </bottom>
      <diagonal/>
    </border>
    <border>
      <left/>
      <right style="thick">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style="thin">
        <color auto="1"/>
      </left>
      <right/>
      <top style="thin">
        <color auto="1"/>
      </top>
      <bottom style="thin">
        <color auto="1"/>
      </bottom>
      <diagonal/>
    </border>
    <border>
      <left style="thick">
        <color indexed="64"/>
      </left>
      <right style="thin">
        <color indexed="64"/>
      </right>
      <top style="thin">
        <color indexed="64"/>
      </top>
      <bottom style="thin">
        <color indexed="64"/>
      </bottom>
      <diagonal/>
    </border>
    <border>
      <left/>
      <right style="thick">
        <color indexed="64"/>
      </right>
      <top/>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auto="1"/>
      </top>
      <bottom style="thin">
        <color auto="1"/>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style="medium">
        <color indexed="64"/>
      </top>
      <bottom/>
      <diagonal/>
    </border>
    <border>
      <left style="thick">
        <color indexed="64"/>
      </left>
      <right/>
      <top style="medium">
        <color indexed="64"/>
      </top>
      <bottom/>
      <diagonal/>
    </border>
    <border>
      <left/>
      <right style="thick">
        <color indexed="64"/>
      </right>
      <top/>
      <bottom style="thin">
        <color indexed="64"/>
      </bottom>
      <diagonal/>
    </border>
    <border>
      <left/>
      <right/>
      <top style="thick">
        <color indexed="64"/>
      </top>
      <bottom style="thick">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auto="1"/>
      </right>
      <top style="thick">
        <color auto="1"/>
      </top>
      <bottom style="thick">
        <color auto="1"/>
      </bottom>
      <diagonal/>
    </border>
    <border>
      <left style="thick">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n">
        <color auto="1"/>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3" fillId="0" borderId="0" applyFont="0" applyFill="0" applyBorder="0" applyAlignment="0" applyProtection="0"/>
    <xf numFmtId="0" fontId="2" fillId="0" borderId="0"/>
    <xf numFmtId="0" fontId="34" fillId="0" borderId="0" applyNumberFormat="0" applyFill="0" applyBorder="0" applyAlignment="0" applyProtection="0"/>
    <xf numFmtId="0" fontId="3" fillId="0" borderId="0"/>
    <xf numFmtId="0" fontId="32" fillId="0" borderId="0" applyNumberFormat="0" applyFill="0" applyBorder="0" applyAlignment="0" applyProtection="0"/>
    <xf numFmtId="0" fontId="1" fillId="0" borderId="0"/>
  </cellStyleXfs>
  <cellXfs count="319">
    <xf numFmtId="0" fontId="0" fillId="0" borderId="0" xfId="0"/>
    <xf numFmtId="0" fontId="0" fillId="0" borderId="0" xfId="0" applyAlignment="1">
      <alignment horizontal="center"/>
    </xf>
    <xf numFmtId="0" fontId="10" fillId="0" borderId="0" xfId="0" applyFont="1"/>
    <xf numFmtId="0" fontId="6" fillId="0" borderId="2" xfId="0" applyFont="1" applyBorder="1" applyAlignment="1">
      <alignment horizontal="center"/>
    </xf>
    <xf numFmtId="0" fontId="12" fillId="0" borderId="3" xfId="0" applyFont="1" applyBorder="1" applyAlignment="1">
      <alignment horizontal="center"/>
    </xf>
    <xf numFmtId="0" fontId="6" fillId="0" borderId="4" xfId="0" applyFont="1" applyBorder="1" applyAlignment="1">
      <alignment horizontal="left"/>
    </xf>
    <xf numFmtId="0" fontId="6" fillId="0" borderId="3" xfId="0" applyFont="1" applyBorder="1" applyAlignment="1">
      <alignment horizontal="center"/>
    </xf>
    <xf numFmtId="0" fontId="14" fillId="0" borderId="0" xfId="0" applyFont="1"/>
    <xf numFmtId="0" fontId="10" fillId="0" borderId="26" xfId="0" applyFont="1" applyBorder="1" applyAlignment="1">
      <alignment wrapText="1"/>
    </xf>
    <xf numFmtId="0" fontId="10" fillId="0" borderId="0" xfId="0" applyFont="1" applyAlignment="1">
      <alignment wrapText="1"/>
    </xf>
    <xf numFmtId="43" fontId="14" fillId="0" borderId="0" xfId="0" applyNumberFormat="1" applyFont="1" applyAlignment="1">
      <alignment horizontal="center" vertical="center"/>
    </xf>
    <xf numFmtId="0" fontId="14" fillId="0" borderId="27" xfId="0" applyFont="1" applyBorder="1" applyAlignment="1">
      <alignment horizontal="center" vertical="center"/>
    </xf>
    <xf numFmtId="43" fontId="15" fillId="0" borderId="28" xfId="0" applyNumberFormat="1" applyFont="1" applyBorder="1" applyAlignment="1">
      <alignment horizontal="center" vertical="center"/>
    </xf>
    <xf numFmtId="0" fontId="15" fillId="0" borderId="28" xfId="0" applyFont="1" applyBorder="1" applyAlignment="1">
      <alignment horizontal="center" vertical="center"/>
    </xf>
    <xf numFmtId="164" fontId="15" fillId="0" borderId="28" xfId="0" applyNumberFormat="1" applyFont="1" applyBorder="1" applyAlignment="1">
      <alignment horizontal="center" vertical="center"/>
    </xf>
    <xf numFmtId="165" fontId="17" fillId="0" borderId="29" xfId="0" applyNumberFormat="1" applyFont="1" applyBorder="1" applyAlignment="1">
      <alignment horizontal="center" vertical="center"/>
    </xf>
    <xf numFmtId="165" fontId="17" fillId="0" borderId="3" xfId="0" applyNumberFormat="1" applyFont="1" applyBorder="1" applyAlignment="1">
      <alignment horizontal="center" vertical="center"/>
    </xf>
    <xf numFmtId="0" fontId="11" fillId="0" borderId="25" xfId="0" applyFont="1" applyBorder="1" applyAlignment="1">
      <alignment horizontal="center" vertical="center"/>
    </xf>
    <xf numFmtId="1" fontId="17" fillId="0" borderId="29" xfId="0" applyNumberFormat="1" applyFont="1" applyBorder="1" applyAlignment="1">
      <alignment horizontal="center" vertical="center" wrapText="1"/>
    </xf>
    <xf numFmtId="1" fontId="17" fillId="0" borderId="3" xfId="0" applyNumberFormat="1" applyFont="1" applyBorder="1" applyAlignment="1">
      <alignment horizontal="center" vertical="center" wrapText="1"/>
    </xf>
    <xf numFmtId="164" fontId="17" fillId="0" borderId="23" xfId="0" applyNumberFormat="1" applyFont="1" applyBorder="1" applyAlignment="1">
      <alignment horizontal="center" vertical="center"/>
    </xf>
    <xf numFmtId="164" fontId="17" fillId="0" borderId="15" xfId="0" applyNumberFormat="1" applyFont="1" applyBorder="1" applyAlignment="1">
      <alignment horizontal="center" vertical="center"/>
    </xf>
    <xf numFmtId="0" fontId="11" fillId="0" borderId="33" xfId="0" applyFont="1" applyBorder="1" applyAlignment="1">
      <alignment horizontal="center" vertical="center"/>
    </xf>
    <xf numFmtId="164" fontId="17" fillId="0" borderId="29" xfId="0" applyNumberFormat="1" applyFont="1" applyBorder="1" applyAlignment="1">
      <alignment horizontal="center" vertical="center"/>
    </xf>
    <xf numFmtId="164" fontId="17" fillId="0" borderId="3" xfId="0" applyNumberFormat="1" applyFont="1" applyBorder="1" applyAlignment="1">
      <alignment horizontal="center" vertical="center"/>
    </xf>
    <xf numFmtId="43" fontId="17" fillId="0" borderId="29" xfId="0" applyNumberFormat="1" applyFont="1" applyBorder="1" applyAlignment="1">
      <alignment horizontal="center" vertical="center"/>
    </xf>
    <xf numFmtId="43" fontId="17" fillId="0" borderId="3" xfId="0" applyNumberFormat="1" applyFont="1" applyBorder="1" applyAlignment="1">
      <alignment horizontal="center" vertical="center"/>
    </xf>
    <xf numFmtId="164" fontId="17" fillId="0" borderId="29" xfId="1" applyNumberFormat="1" applyFont="1" applyBorder="1" applyAlignment="1">
      <alignment horizontal="center" wrapText="1"/>
    </xf>
    <xf numFmtId="164" fontId="17" fillId="0" borderId="3" xfId="1" applyNumberFormat="1" applyFont="1" applyFill="1" applyBorder="1" applyAlignment="1">
      <alignment horizontal="center"/>
    </xf>
    <xf numFmtId="43" fontId="17" fillId="0" borderId="3" xfId="0" applyNumberFormat="1" applyFont="1" applyBorder="1" applyAlignment="1">
      <alignment vertical="center"/>
    </xf>
    <xf numFmtId="164" fontId="17" fillId="0" borderId="29" xfId="1" applyNumberFormat="1" applyFont="1" applyFill="1" applyBorder="1" applyAlignment="1">
      <alignment horizontal="center" wrapText="1"/>
    </xf>
    <xf numFmtId="166" fontId="17" fillId="0" borderId="29" xfId="0" applyNumberFormat="1" applyFont="1" applyBorder="1" applyAlignment="1">
      <alignment horizontal="center" vertical="center"/>
    </xf>
    <xf numFmtId="166" fontId="17" fillId="0" borderId="3" xfId="0" applyNumberFormat="1" applyFont="1" applyBorder="1" applyAlignment="1">
      <alignment horizontal="center" vertical="center"/>
    </xf>
    <xf numFmtId="0" fontId="17" fillId="0" borderId="23" xfId="0" applyFont="1" applyBorder="1" applyAlignment="1">
      <alignment horizontal="center" vertical="center"/>
    </xf>
    <xf numFmtId="1" fontId="18" fillId="0" borderId="15" xfId="0" applyNumberFormat="1" applyFont="1" applyBorder="1" applyAlignment="1">
      <alignment horizontal="center" vertical="center"/>
    </xf>
    <xf numFmtId="3" fontId="18" fillId="0" borderId="15" xfId="0" applyNumberFormat="1" applyFont="1" applyBorder="1" applyAlignment="1">
      <alignment horizontal="center" vertical="center"/>
    </xf>
    <xf numFmtId="0" fontId="18" fillId="0" borderId="15" xfId="0" applyFont="1" applyBorder="1" applyAlignment="1">
      <alignment horizontal="center" vertical="center"/>
    </xf>
    <xf numFmtId="3" fontId="18" fillId="0" borderId="34" xfId="0" applyNumberFormat="1" applyFont="1" applyBorder="1" applyAlignment="1">
      <alignment horizontal="center" vertical="center" wrapText="1"/>
    </xf>
    <xf numFmtId="3" fontId="18" fillId="0" borderId="20" xfId="0" applyNumberFormat="1" applyFont="1" applyBorder="1" applyAlignment="1">
      <alignment horizontal="center" vertical="center" wrapText="1"/>
    </xf>
    <xf numFmtId="0" fontId="11" fillId="0" borderId="35" xfId="0" applyFont="1" applyBorder="1" applyAlignment="1">
      <alignment horizontal="center" vertical="center"/>
    </xf>
    <xf numFmtId="0" fontId="11" fillId="5" borderId="36" xfId="0" applyFont="1" applyFill="1" applyBorder="1" applyAlignment="1">
      <alignment horizontal="center" vertical="center"/>
    </xf>
    <xf numFmtId="0" fontId="11" fillId="5" borderId="37" xfId="0" applyFont="1" applyFill="1" applyBorder="1" applyAlignment="1">
      <alignment horizontal="center" vertical="center"/>
    </xf>
    <xf numFmtId="0" fontId="19" fillId="4" borderId="0" xfId="0" applyFont="1" applyFill="1" applyAlignment="1">
      <alignment vertical="center"/>
    </xf>
    <xf numFmtId="0" fontId="19" fillId="4" borderId="0" xfId="0" applyFont="1" applyFill="1" applyAlignment="1">
      <alignment vertical="top" wrapText="1"/>
    </xf>
    <xf numFmtId="0" fontId="19" fillId="4" borderId="39" xfId="0" applyFont="1" applyFill="1" applyBorder="1" applyAlignment="1">
      <alignment vertical="center"/>
    </xf>
    <xf numFmtId="0" fontId="0" fillId="0" borderId="0" xfId="0"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5" fillId="0" borderId="0" xfId="0" applyFont="1" applyAlignment="1">
      <alignment vertical="center"/>
    </xf>
    <xf numFmtId="1" fontId="17" fillId="0" borderId="41" xfId="0" applyNumberFormat="1" applyFont="1" applyBorder="1" applyAlignment="1">
      <alignment horizontal="right"/>
    </xf>
    <xf numFmtId="1" fontId="17" fillId="0" borderId="0" xfId="0" applyNumberFormat="1" applyFont="1" applyAlignment="1">
      <alignment horizontal="right"/>
    </xf>
    <xf numFmtId="0" fontId="17" fillId="0" borderId="15" xfId="0" applyFont="1" applyBorder="1" applyAlignment="1">
      <alignment horizontal="center" vertical="center"/>
    </xf>
    <xf numFmtId="0" fontId="22" fillId="0" borderId="0" xfId="0" applyFont="1"/>
    <xf numFmtId="164" fontId="17" fillId="0" borderId="29" xfId="1" applyNumberFormat="1" applyFont="1" applyBorder="1" applyAlignment="1">
      <alignment horizontal="center"/>
    </xf>
    <xf numFmtId="164" fontId="17" fillId="0" borderId="3" xfId="1" applyNumberFormat="1" applyFont="1" applyBorder="1" applyAlignment="1">
      <alignment horizontal="center"/>
    </xf>
    <xf numFmtId="0" fontId="17" fillId="0" borderId="3" xfId="0" applyFont="1" applyBorder="1" applyAlignment="1">
      <alignment horizontal="center" vertical="center"/>
    </xf>
    <xf numFmtId="167" fontId="17" fillId="0" borderId="3" xfId="1" applyNumberFormat="1" applyFont="1" applyBorder="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25" fillId="0" borderId="0" xfId="0" applyFont="1" applyAlignment="1">
      <alignment horizontal="left" vertical="center" wrapText="1"/>
    </xf>
    <xf numFmtId="0" fontId="25" fillId="0" borderId="0" xfId="0" applyFont="1" applyAlignment="1">
      <alignment horizontal="left" vertical="center"/>
    </xf>
    <xf numFmtId="0" fontId="10" fillId="0" borderId="0" xfId="0" applyFont="1" applyAlignment="1">
      <alignment horizontal="center"/>
    </xf>
    <xf numFmtId="1" fontId="17" fillId="0" borderId="15" xfId="0" applyNumberFormat="1" applyFont="1" applyBorder="1" applyAlignment="1">
      <alignment horizontal="center" vertical="center"/>
    </xf>
    <xf numFmtId="1" fontId="17" fillId="0" borderId="3" xfId="0" applyNumberFormat="1" applyFont="1" applyBorder="1" applyAlignment="1">
      <alignment horizontal="center" vertical="center"/>
    </xf>
    <xf numFmtId="0" fontId="10" fillId="0" borderId="0" xfId="0" applyFont="1" applyAlignment="1">
      <alignment horizontal="left" vertical="center" wrapText="1"/>
    </xf>
    <xf numFmtId="0" fontId="0" fillId="0" borderId="0" xfId="0" applyAlignment="1">
      <alignment horizontal="left"/>
    </xf>
    <xf numFmtId="0" fontId="10" fillId="0" borderId="0" xfId="0" applyFont="1" applyAlignment="1">
      <alignment horizontal="left" vertical="center"/>
    </xf>
    <xf numFmtId="2" fontId="15" fillId="0" borderId="28" xfId="0" applyNumberFormat="1" applyFont="1" applyBorder="1" applyAlignment="1">
      <alignment horizontal="right" vertical="center"/>
    </xf>
    <xf numFmtId="1" fontId="15" fillId="0" borderId="28" xfId="0" applyNumberFormat="1" applyFont="1" applyBorder="1" applyAlignment="1">
      <alignment horizontal="right" vertical="center"/>
    </xf>
    <xf numFmtId="3" fontId="18" fillId="0" borderId="23" xfId="0" applyNumberFormat="1" applyFont="1" applyBorder="1" applyAlignment="1">
      <alignment horizontal="center" vertical="center"/>
    </xf>
    <xf numFmtId="2" fontId="6" fillId="0" borderId="3" xfId="0" applyNumberFormat="1" applyFont="1" applyBorder="1" applyAlignment="1">
      <alignment horizontal="center"/>
    </xf>
    <xf numFmtId="0" fontId="6" fillId="0" borderId="48" xfId="0" applyFont="1" applyBorder="1" applyAlignment="1">
      <alignment horizontal="left"/>
    </xf>
    <xf numFmtId="2" fontId="6" fillId="0" borderId="15" xfId="0" applyNumberFormat="1" applyFont="1" applyBorder="1" applyAlignment="1">
      <alignment horizontal="center"/>
    </xf>
    <xf numFmtId="0" fontId="6" fillId="0" borderId="49" xfId="0" applyFont="1" applyBorder="1" applyAlignment="1">
      <alignment horizontal="center"/>
    </xf>
    <xf numFmtId="0" fontId="6" fillId="0" borderId="43" xfId="0" applyFont="1" applyBorder="1" applyAlignment="1">
      <alignment horizontal="left"/>
    </xf>
    <xf numFmtId="0" fontId="12" fillId="0" borderId="20" xfId="0" applyFont="1" applyBorder="1" applyAlignment="1">
      <alignment horizontal="center"/>
    </xf>
    <xf numFmtId="0" fontId="6" fillId="0" borderId="44" xfId="0" applyFont="1" applyBorder="1" applyAlignment="1">
      <alignment horizontal="center"/>
    </xf>
    <xf numFmtId="0" fontId="14" fillId="0" borderId="45" xfId="0" applyFont="1" applyBorder="1" applyAlignment="1">
      <alignment horizontal="center"/>
    </xf>
    <xf numFmtId="0" fontId="14" fillId="0" borderId="46" xfId="0" applyFont="1" applyBorder="1" applyAlignment="1">
      <alignment horizontal="center"/>
    </xf>
    <xf numFmtId="0" fontId="14" fillId="0" borderId="47" xfId="0" applyFont="1" applyBorder="1" applyAlignment="1">
      <alignment horizontal="center"/>
    </xf>
    <xf numFmtId="0" fontId="12" fillId="0" borderId="15" xfId="0" applyFont="1" applyBorder="1" applyAlignment="1">
      <alignment horizontal="center"/>
    </xf>
    <xf numFmtId="0" fontId="6" fillId="0" borderId="50" xfId="0" applyFont="1" applyBorder="1" applyAlignment="1">
      <alignment horizontal="left"/>
    </xf>
    <xf numFmtId="0" fontId="6" fillId="0" borderId="51" xfId="0" applyFont="1" applyBorder="1" applyAlignment="1">
      <alignment horizontal="center"/>
    </xf>
    <xf numFmtId="0" fontId="6" fillId="0" borderId="52" xfId="0" applyFont="1" applyBorder="1" applyAlignment="1">
      <alignment horizontal="center"/>
    </xf>
    <xf numFmtId="0" fontId="33" fillId="0" borderId="0" xfId="2" applyFont="1" applyAlignment="1">
      <alignment horizontal="justify" vertical="center"/>
    </xf>
    <xf numFmtId="0" fontId="2" fillId="0" borderId="0" xfId="2"/>
    <xf numFmtId="0" fontId="35" fillId="0" borderId="1" xfId="3" applyFont="1" applyBorder="1" applyAlignment="1">
      <alignment horizontal="center" vertical="center"/>
    </xf>
    <xf numFmtId="0" fontId="36" fillId="0" borderId="1" xfId="2" applyFont="1" applyBorder="1" applyAlignment="1">
      <alignment horizontal="center" vertical="center" wrapText="1"/>
    </xf>
    <xf numFmtId="0" fontId="37" fillId="9" borderId="1" xfId="2" applyFont="1" applyFill="1" applyBorder="1" applyAlignment="1">
      <alignment horizontal="center" vertical="center"/>
    </xf>
    <xf numFmtId="0" fontId="38" fillId="0" borderId="53" xfId="2" applyFont="1" applyBorder="1" applyAlignment="1">
      <alignment horizontal="justify" vertical="center"/>
    </xf>
    <xf numFmtId="0" fontId="38" fillId="0" borderId="54" xfId="2" applyFont="1" applyBorder="1" applyAlignment="1">
      <alignment horizontal="justify" vertical="center"/>
    </xf>
    <xf numFmtId="0" fontId="39" fillId="10" borderId="1" xfId="2" applyFont="1" applyFill="1" applyBorder="1" applyAlignment="1">
      <alignment horizontal="center" vertical="center"/>
    </xf>
    <xf numFmtId="0" fontId="38" fillId="0" borderId="18" xfId="2" applyFont="1" applyBorder="1" applyAlignment="1">
      <alignment horizontal="justify" vertical="center"/>
    </xf>
    <xf numFmtId="0" fontId="40" fillId="0" borderId="0" xfId="2" applyFont="1" applyAlignment="1">
      <alignment vertical="center"/>
    </xf>
    <xf numFmtId="0" fontId="39" fillId="10" borderId="1" xfId="2" applyFont="1" applyFill="1" applyBorder="1" applyAlignment="1">
      <alignment horizontal="center" vertical="center" wrapText="1"/>
    </xf>
    <xf numFmtId="0" fontId="2" fillId="0" borderId="55" xfId="2" applyBorder="1"/>
    <xf numFmtId="0" fontId="2" fillId="0" borderId="56" xfId="2" applyBorder="1"/>
    <xf numFmtId="0" fontId="2" fillId="0" borderId="57" xfId="2" applyBorder="1"/>
    <xf numFmtId="0" fontId="3" fillId="0" borderId="0" xfId="4"/>
    <xf numFmtId="0" fontId="1" fillId="0" borderId="0" xfId="6"/>
    <xf numFmtId="0" fontId="19" fillId="2" borderId="59" xfId="6" applyFont="1" applyFill="1" applyBorder="1" applyAlignment="1">
      <alignment horizontal="center" vertical="center"/>
    </xf>
    <xf numFmtId="0" fontId="19" fillId="2" borderId="1" xfId="6" applyFont="1" applyFill="1" applyBorder="1" applyAlignment="1">
      <alignment horizontal="center" vertical="center"/>
    </xf>
    <xf numFmtId="0" fontId="42" fillId="0" borderId="43" xfId="6" applyFont="1" applyBorder="1" applyAlignment="1">
      <alignment horizontal="center" vertical="center" wrapText="1"/>
    </xf>
    <xf numFmtId="0" fontId="3" fillId="0" borderId="44" xfId="6" applyFont="1" applyBorder="1" applyAlignment="1">
      <alignment horizontal="left" vertical="center" wrapText="1"/>
    </xf>
    <xf numFmtId="0" fontId="42" fillId="0" borderId="4" xfId="6" applyFont="1" applyBorder="1" applyAlignment="1">
      <alignment horizontal="center" vertical="center" wrapText="1"/>
    </xf>
    <xf numFmtId="0" fontId="3" fillId="0" borderId="2" xfId="6" applyFont="1" applyBorder="1" applyAlignment="1">
      <alignment horizontal="left" vertical="center" wrapText="1"/>
    </xf>
    <xf numFmtId="0" fontId="42" fillId="0" borderId="64" xfId="6" applyFont="1" applyBorder="1" applyAlignment="1">
      <alignment horizontal="center" vertical="center" wrapText="1"/>
    </xf>
    <xf numFmtId="0" fontId="3" fillId="0" borderId="65" xfId="6" applyFont="1" applyBorder="1" applyAlignment="1">
      <alignment horizontal="left" vertical="center" wrapText="1"/>
    </xf>
    <xf numFmtId="0" fontId="43" fillId="0" borderId="0" xfId="6" applyFont="1"/>
    <xf numFmtId="168" fontId="6" fillId="0" borderId="20" xfId="0" applyNumberFormat="1" applyFont="1" applyBorder="1" applyAlignment="1">
      <alignment horizontal="center"/>
    </xf>
    <xf numFmtId="164" fontId="17" fillId="0" borderId="3" xfId="1" applyNumberFormat="1" applyFont="1" applyBorder="1" applyAlignment="1">
      <alignment horizontal="left" wrapText="1"/>
    </xf>
    <xf numFmtId="164" fontId="17" fillId="0" borderId="29" xfId="1" applyNumberFormat="1" applyFont="1" applyBorder="1" applyAlignment="1">
      <alignment horizontal="left" wrapText="1"/>
    </xf>
    <xf numFmtId="0" fontId="27" fillId="0" borderId="0" xfId="4" applyFont="1" applyAlignment="1">
      <alignment horizontal="left" vertical="top" wrapText="1"/>
    </xf>
    <xf numFmtId="0" fontId="29" fillId="0" borderId="0" xfId="4" applyFont="1" applyAlignment="1">
      <alignment horizontal="left" vertical="top" wrapText="1"/>
    </xf>
    <xf numFmtId="0" fontId="3" fillId="0" borderId="39" xfId="4" applyBorder="1"/>
    <xf numFmtId="0" fontId="3" fillId="0" borderId="38" xfId="4" applyBorder="1"/>
    <xf numFmtId="0" fontId="3" fillId="0" borderId="26" xfId="4" applyBorder="1"/>
    <xf numFmtId="0" fontId="3" fillId="0" borderId="27" xfId="4" applyBorder="1"/>
    <xf numFmtId="0" fontId="27" fillId="0" borderId="27" xfId="4" applyFont="1" applyBorder="1" applyAlignment="1">
      <alignment horizontal="left" vertical="top" wrapText="1"/>
    </xf>
    <xf numFmtId="0" fontId="29" fillId="0" borderId="27" xfId="4" applyFont="1" applyBorder="1" applyAlignment="1">
      <alignment horizontal="left" vertical="top" wrapText="1"/>
    </xf>
    <xf numFmtId="0" fontId="29" fillId="0" borderId="26" xfId="4" applyFont="1" applyBorder="1" applyAlignment="1">
      <alignment horizontal="left" vertical="top" wrapText="1"/>
    </xf>
    <xf numFmtId="0" fontId="29" fillId="0" borderId="6" xfId="4" applyFont="1" applyBorder="1" applyAlignment="1">
      <alignment horizontal="center" vertical="top" wrapText="1"/>
    </xf>
    <xf numFmtId="0" fontId="3" fillId="0" borderId="6" xfId="4" applyBorder="1"/>
    <xf numFmtId="0" fontId="3" fillId="0" borderId="5" xfId="4" applyBorder="1"/>
    <xf numFmtId="0" fontId="29" fillId="0" borderId="0" xfId="4" applyFont="1" applyAlignment="1">
      <alignment vertical="top" wrapText="1"/>
    </xf>
    <xf numFmtId="2" fontId="17" fillId="0" borderId="3" xfId="0" applyNumberFormat="1" applyFont="1" applyBorder="1" applyAlignment="1">
      <alignment horizontal="center" vertical="center"/>
    </xf>
    <xf numFmtId="2" fontId="17" fillId="0" borderId="29" xfId="0" applyNumberFormat="1" applyFont="1" applyBorder="1" applyAlignment="1">
      <alignment horizontal="center" vertical="center"/>
    </xf>
    <xf numFmtId="1" fontId="17" fillId="0" borderId="29" xfId="0" applyNumberFormat="1" applyFont="1" applyBorder="1" applyAlignment="1">
      <alignment horizontal="center" vertical="center"/>
    </xf>
    <xf numFmtId="164" fontId="17" fillId="0" borderId="3" xfId="1" applyNumberFormat="1" applyFont="1" applyFill="1" applyBorder="1" applyAlignment="1">
      <alignment horizontal="left" indent="1"/>
    </xf>
    <xf numFmtId="164" fontId="17" fillId="0" borderId="3" xfId="0" applyNumberFormat="1" applyFont="1" applyBorder="1" applyAlignment="1">
      <alignment horizontal="left" vertical="center" indent="1"/>
    </xf>
    <xf numFmtId="0" fontId="19" fillId="4" borderId="6" xfId="0" applyFont="1" applyFill="1" applyBorder="1" applyAlignment="1">
      <alignment vertical="center"/>
    </xf>
    <xf numFmtId="0" fontId="11" fillId="5" borderId="76" xfId="0" applyFont="1" applyFill="1" applyBorder="1" applyAlignment="1">
      <alignment horizontal="center" vertical="center"/>
    </xf>
    <xf numFmtId="3" fontId="18" fillId="0" borderId="74" xfId="0" applyNumberFormat="1" applyFont="1" applyBorder="1" applyAlignment="1">
      <alignment horizontal="center" vertical="center" wrapText="1"/>
    </xf>
    <xf numFmtId="0" fontId="17" fillId="0" borderId="12" xfId="0" applyFont="1" applyBorder="1" applyAlignment="1">
      <alignment horizontal="center" vertical="center"/>
    </xf>
    <xf numFmtId="166" fontId="17" fillId="0" borderId="30" xfId="0" applyNumberFormat="1" applyFont="1" applyBorder="1" applyAlignment="1">
      <alignment horizontal="center" vertical="center"/>
    </xf>
    <xf numFmtId="164" fontId="17" fillId="0" borderId="30" xfId="1" applyNumberFormat="1" applyFont="1" applyFill="1" applyBorder="1" applyAlignment="1">
      <alignment horizontal="left" wrapText="1" indent="1"/>
    </xf>
    <xf numFmtId="164" fontId="17" fillId="0" borderId="30" xfId="0" applyNumberFormat="1" applyFont="1" applyBorder="1" applyAlignment="1">
      <alignment horizontal="left" vertical="center" indent="1"/>
    </xf>
    <xf numFmtId="164" fontId="17" fillId="0" borderId="3" xfId="1" applyNumberFormat="1" applyFont="1" applyFill="1" applyBorder="1" applyAlignment="1">
      <alignment horizontal="left" wrapText="1" indent="1"/>
    </xf>
    <xf numFmtId="164" fontId="17" fillId="0" borderId="30" xfId="1" applyNumberFormat="1" applyFont="1" applyBorder="1" applyAlignment="1">
      <alignment horizontal="center" wrapText="1"/>
    </xf>
    <xf numFmtId="164" fontId="17" fillId="0" borderId="30" xfId="0" applyNumberFormat="1" applyFont="1" applyBorder="1" applyAlignment="1">
      <alignment horizontal="center" vertical="center"/>
    </xf>
    <xf numFmtId="164" fontId="17" fillId="0" borderId="12" xfId="0" applyNumberFormat="1" applyFont="1" applyBorder="1" applyAlignment="1">
      <alignment horizontal="center" vertical="center"/>
    </xf>
    <xf numFmtId="164" fontId="17" fillId="0" borderId="3" xfId="1" applyNumberFormat="1" applyFont="1" applyBorder="1" applyAlignment="1">
      <alignment horizontal="center" wrapText="1"/>
    </xf>
    <xf numFmtId="1" fontId="17" fillId="0" borderId="30" xfId="0" applyNumberFormat="1" applyFont="1" applyBorder="1" applyAlignment="1">
      <alignment horizontal="center" vertical="center" wrapText="1"/>
    </xf>
    <xf numFmtId="2" fontId="17" fillId="0" borderId="30" xfId="0" applyNumberFormat="1" applyFont="1" applyBorder="1" applyAlignment="1">
      <alignment horizontal="center" vertical="center"/>
    </xf>
    <xf numFmtId="1" fontId="17" fillId="0" borderId="30" xfId="0" applyNumberFormat="1" applyFont="1" applyBorder="1" applyAlignment="1">
      <alignment horizontal="center" vertical="center"/>
    </xf>
    <xf numFmtId="165" fontId="17" fillId="0" borderId="30" xfId="0" applyNumberFormat="1" applyFont="1" applyBorder="1" applyAlignment="1">
      <alignment horizontal="center" vertical="center"/>
    </xf>
    <xf numFmtId="0" fontId="11" fillId="5" borderId="20" xfId="0" applyFont="1" applyFill="1" applyBorder="1" applyAlignment="1">
      <alignment horizontal="center" vertical="center"/>
    </xf>
    <xf numFmtId="0" fontId="11" fillId="5" borderId="34" xfId="0" applyFont="1" applyFill="1" applyBorder="1" applyAlignment="1">
      <alignment horizontal="center" vertical="center"/>
    </xf>
    <xf numFmtId="164" fontId="17" fillId="0" borderId="30" xfId="1" applyNumberFormat="1" applyFont="1" applyFill="1" applyBorder="1" applyAlignment="1">
      <alignment horizontal="center" wrapText="1"/>
    </xf>
    <xf numFmtId="3" fontId="18" fillId="0" borderId="3" xfId="0" applyNumberFormat="1" applyFont="1" applyBorder="1" applyAlignment="1">
      <alignment horizontal="center" vertical="center" wrapText="1"/>
    </xf>
    <xf numFmtId="164" fontId="17" fillId="0" borderId="3" xfId="1" applyNumberFormat="1" applyFont="1" applyFill="1" applyBorder="1" applyAlignment="1">
      <alignment horizontal="center" wrapText="1"/>
    </xf>
    <xf numFmtId="0" fontId="11" fillId="5" borderId="74" xfId="0" applyFont="1" applyFill="1" applyBorder="1" applyAlignment="1">
      <alignment horizontal="center" vertical="center"/>
    </xf>
    <xf numFmtId="0" fontId="10" fillId="0" borderId="76" xfId="0" applyFont="1" applyBorder="1" applyAlignment="1">
      <alignment wrapText="1"/>
    </xf>
    <xf numFmtId="164" fontId="17" fillId="0" borderId="20" xfId="1" applyNumberFormat="1" applyFont="1" applyFill="1" applyBorder="1" applyAlignment="1">
      <alignment horizontal="center"/>
    </xf>
    <xf numFmtId="164" fontId="17" fillId="0" borderId="20" xfId="1" applyNumberFormat="1" applyFont="1" applyBorder="1" applyAlignment="1">
      <alignment horizontal="left" vertical="center" wrapText="1"/>
    </xf>
    <xf numFmtId="0" fontId="15" fillId="0" borderId="82" xfId="0" applyFont="1" applyBorder="1" applyAlignment="1">
      <alignment horizontal="center" vertical="center"/>
    </xf>
    <xf numFmtId="164" fontId="15" fillId="0" borderId="82" xfId="0" applyNumberFormat="1" applyFont="1" applyBorder="1" applyAlignment="1">
      <alignment horizontal="center" vertical="center"/>
    </xf>
    <xf numFmtId="0" fontId="10" fillId="0" borderId="39" xfId="0" applyFont="1" applyBorder="1" applyAlignment="1">
      <alignment wrapText="1"/>
    </xf>
    <xf numFmtId="164" fontId="17" fillId="0" borderId="74" xfId="1" applyNumberFormat="1" applyFont="1" applyBorder="1" applyAlignment="1">
      <alignment horizontal="center" wrapText="1"/>
    </xf>
    <xf numFmtId="164" fontId="17" fillId="0" borderId="74" xfId="1" applyNumberFormat="1" applyFont="1" applyBorder="1" applyAlignment="1">
      <alignment horizontal="left" vertical="center" wrapText="1"/>
    </xf>
    <xf numFmtId="164" fontId="17" fillId="0" borderId="20" xfId="1" applyNumberFormat="1" applyFont="1" applyBorder="1" applyAlignment="1">
      <alignment horizontal="center" wrapText="1"/>
    </xf>
    <xf numFmtId="0" fontId="10" fillId="0" borderId="38" xfId="0" applyFont="1" applyBorder="1" applyAlignment="1">
      <alignment wrapText="1"/>
    </xf>
    <xf numFmtId="1" fontId="17" fillId="0" borderId="20" xfId="0" applyNumberFormat="1" applyFont="1" applyBorder="1" applyAlignment="1">
      <alignment horizontal="center" vertical="center" wrapText="1"/>
    </xf>
    <xf numFmtId="165" fontId="17" fillId="0" borderId="15" xfId="0" applyNumberFormat="1" applyFont="1" applyBorder="1" applyAlignment="1">
      <alignment horizontal="center" vertical="center"/>
    </xf>
    <xf numFmtId="165" fontId="17" fillId="0" borderId="23" xfId="0" applyNumberFormat="1" applyFont="1" applyBorder="1" applyAlignment="1">
      <alignment horizontal="center" vertical="center"/>
    </xf>
    <xf numFmtId="0" fontId="10" fillId="0" borderId="84" xfId="0" applyFont="1" applyBorder="1" applyAlignment="1">
      <alignment wrapText="1"/>
    </xf>
    <xf numFmtId="164" fontId="17" fillId="0" borderId="30" xfId="1" applyNumberFormat="1" applyFont="1" applyBorder="1" applyAlignment="1">
      <alignment horizontal="center"/>
    </xf>
    <xf numFmtId="1" fontId="17" fillId="0" borderId="79" xfId="0" applyNumberFormat="1" applyFont="1" applyBorder="1" applyAlignment="1">
      <alignment horizontal="right"/>
    </xf>
    <xf numFmtId="1" fontId="17" fillId="0" borderId="10" xfId="0" applyNumberFormat="1" applyFont="1" applyBorder="1" applyAlignment="1">
      <alignment horizontal="right"/>
    </xf>
    <xf numFmtId="1" fontId="17" fillId="0" borderId="74" xfId="0" applyNumberFormat="1" applyFont="1" applyBorder="1" applyAlignment="1">
      <alignment horizontal="center" vertical="center" wrapText="1"/>
    </xf>
    <xf numFmtId="165" fontId="17" fillId="0" borderId="12" xfId="0" applyNumberFormat="1" applyFont="1" applyBorder="1" applyAlignment="1">
      <alignment horizontal="center" vertical="center"/>
    </xf>
    <xf numFmtId="166" fontId="17" fillId="0" borderId="15" xfId="0" applyNumberFormat="1" applyFont="1" applyBorder="1" applyAlignment="1">
      <alignment horizontal="center" vertical="center"/>
    </xf>
    <xf numFmtId="166" fontId="17" fillId="0" borderId="12" xfId="0" applyNumberFormat="1" applyFont="1" applyBorder="1" applyAlignment="1">
      <alignment horizontal="center" vertical="center"/>
    </xf>
    <xf numFmtId="0" fontId="11" fillId="5" borderId="19" xfId="0" applyFont="1" applyFill="1" applyBorder="1" applyAlignment="1">
      <alignment horizontal="center" vertical="center"/>
    </xf>
    <xf numFmtId="3" fontId="18" fillId="0" borderId="19" xfId="0" applyNumberFormat="1" applyFont="1" applyBorder="1" applyAlignment="1">
      <alignment horizontal="center" vertical="center" wrapText="1"/>
    </xf>
    <xf numFmtId="0" fontId="17" fillId="0" borderId="14" xfId="0" applyFont="1" applyBorder="1" applyAlignment="1">
      <alignment horizontal="center" vertical="center"/>
    </xf>
    <xf numFmtId="166" fontId="17" fillId="0" borderId="24" xfId="0" applyNumberFormat="1" applyFont="1" applyBorder="1" applyAlignment="1">
      <alignment horizontal="center" vertical="center"/>
    </xf>
    <xf numFmtId="164" fontId="17" fillId="0" borderId="24" xfId="1" applyNumberFormat="1" applyFont="1" applyFill="1" applyBorder="1" applyAlignment="1">
      <alignment horizontal="center" wrapText="1"/>
    </xf>
    <xf numFmtId="164" fontId="17" fillId="0" borderId="24" xfId="0" applyNumberFormat="1" applyFont="1" applyBorder="1" applyAlignment="1">
      <alignment horizontal="center" vertical="center"/>
    </xf>
    <xf numFmtId="164" fontId="17" fillId="0" borderId="24" xfId="1" applyNumberFormat="1" applyFont="1" applyBorder="1" applyAlignment="1">
      <alignment horizontal="center" wrapText="1"/>
    </xf>
    <xf numFmtId="164" fontId="17" fillId="0" borderId="14" xfId="0" applyNumberFormat="1" applyFont="1" applyBorder="1" applyAlignment="1">
      <alignment horizontal="center" vertical="center"/>
    </xf>
    <xf numFmtId="1" fontId="17" fillId="0" borderId="24" xfId="0" applyNumberFormat="1" applyFont="1" applyBorder="1" applyAlignment="1">
      <alignment horizontal="center" vertical="center" wrapText="1"/>
    </xf>
    <xf numFmtId="2" fontId="17" fillId="0" borderId="24" xfId="0" applyNumberFormat="1" applyFont="1" applyBorder="1" applyAlignment="1">
      <alignment horizontal="center" vertical="center"/>
    </xf>
    <xf numFmtId="1" fontId="17" fillId="0" borderId="24" xfId="0" applyNumberFormat="1" applyFont="1" applyBorder="1" applyAlignment="1">
      <alignment horizontal="center" vertical="center"/>
    </xf>
    <xf numFmtId="165" fontId="17" fillId="0" borderId="24" xfId="0" applyNumberFormat="1" applyFont="1" applyBorder="1" applyAlignment="1">
      <alignment horizontal="center" vertical="center"/>
    </xf>
    <xf numFmtId="165" fontId="17" fillId="0" borderId="14" xfId="0" applyNumberFormat="1" applyFont="1" applyBorder="1" applyAlignment="1">
      <alignment horizontal="center" vertical="center"/>
    </xf>
    <xf numFmtId="164" fontId="17" fillId="0" borderId="24" xfId="1" applyNumberFormat="1" applyFont="1" applyBorder="1" applyAlignment="1">
      <alignment horizontal="center"/>
    </xf>
    <xf numFmtId="1" fontId="17" fillId="0" borderId="80" xfId="0" applyNumberFormat="1" applyFont="1" applyBorder="1" applyAlignment="1">
      <alignment horizontal="right"/>
    </xf>
    <xf numFmtId="43" fontId="17" fillId="0" borderId="24" xfId="0" applyNumberFormat="1" applyFont="1" applyBorder="1" applyAlignment="1">
      <alignment horizontal="center" vertical="center"/>
    </xf>
    <xf numFmtId="3" fontId="18" fillId="0" borderId="14" xfId="0" applyNumberFormat="1" applyFont="1" applyBorder="1" applyAlignment="1">
      <alignment horizontal="center" vertical="center"/>
    </xf>
    <xf numFmtId="164" fontId="17" fillId="0" borderId="24" xfId="1" applyNumberFormat="1" applyFont="1" applyBorder="1" applyAlignment="1">
      <alignment horizontal="left" wrapText="1"/>
    </xf>
    <xf numFmtId="0" fontId="12" fillId="0" borderId="85" xfId="0" applyFont="1" applyBorder="1" applyAlignment="1">
      <alignment horizontal="center"/>
    </xf>
    <xf numFmtId="0" fontId="29" fillId="0" borderId="32" xfId="4" applyFont="1" applyBorder="1" applyAlignment="1">
      <alignment horizontal="left" vertical="top" wrapText="1"/>
    </xf>
    <xf numFmtId="0" fontId="29" fillId="0" borderId="31" xfId="4" applyFont="1" applyBorder="1" applyAlignment="1">
      <alignment horizontal="left" vertical="top" wrapText="1"/>
    </xf>
    <xf numFmtId="0" fontId="29" fillId="0" borderId="30" xfId="4" applyFont="1" applyBorder="1" applyAlignment="1">
      <alignment horizontal="left" vertical="top" wrapText="1"/>
    </xf>
    <xf numFmtId="0" fontId="28" fillId="11" borderId="68" xfId="4" applyFont="1" applyFill="1" applyBorder="1" applyAlignment="1">
      <alignment horizontal="left"/>
    </xf>
    <xf numFmtId="0" fontId="28" fillId="11" borderId="69" xfId="4" applyFont="1" applyFill="1" applyBorder="1" applyAlignment="1">
      <alignment horizontal="left"/>
    </xf>
    <xf numFmtId="0" fontId="28" fillId="11" borderId="70" xfId="4" applyFont="1" applyFill="1" applyBorder="1" applyAlignment="1">
      <alignment horizontal="left"/>
    </xf>
    <xf numFmtId="0" fontId="28" fillId="12" borderId="71" xfId="4" applyFont="1" applyFill="1" applyBorder="1" applyAlignment="1">
      <alignment horizontal="left"/>
    </xf>
    <xf numFmtId="0" fontId="28" fillId="12" borderId="60" xfId="4" applyFont="1" applyFill="1" applyBorder="1" applyAlignment="1">
      <alignment horizontal="left"/>
    </xf>
    <xf numFmtId="0" fontId="28" fillId="12" borderId="61" xfId="4" applyFont="1" applyFill="1" applyBorder="1" applyAlignment="1">
      <alignment horizontal="left"/>
    </xf>
    <xf numFmtId="0" fontId="30" fillId="6" borderId="72" xfId="4" applyFont="1" applyFill="1" applyBorder="1" applyAlignment="1">
      <alignment horizontal="left"/>
    </xf>
    <xf numFmtId="0" fontId="30" fillId="6" borderId="66" xfId="4" applyFont="1" applyFill="1" applyBorder="1" applyAlignment="1">
      <alignment horizontal="left"/>
    </xf>
    <xf numFmtId="0" fontId="30" fillId="6" borderId="67" xfId="4" applyFont="1" applyFill="1" applyBorder="1" applyAlignment="1">
      <alignment horizontal="left"/>
    </xf>
    <xf numFmtId="0" fontId="30" fillId="0" borderId="32" xfId="4" applyFont="1" applyBorder="1" applyAlignment="1">
      <alignment horizontal="left" vertical="top" wrapText="1"/>
    </xf>
    <xf numFmtId="0" fontId="30" fillId="0" borderId="31" xfId="4" applyFont="1" applyBorder="1" applyAlignment="1">
      <alignment horizontal="left" vertical="top" wrapText="1"/>
    </xf>
    <xf numFmtId="0" fontId="30" fillId="0" borderId="30" xfId="4" applyFont="1" applyBorder="1" applyAlignment="1">
      <alignment horizontal="left" vertical="top" wrapText="1"/>
    </xf>
    <xf numFmtId="0" fontId="30" fillId="6" borderId="73" xfId="4" applyFont="1" applyFill="1" applyBorder="1" applyAlignment="1">
      <alignment horizontal="left"/>
    </xf>
    <xf numFmtId="0" fontId="30" fillId="6" borderId="62" xfId="4" applyFont="1" applyFill="1" applyBorder="1" applyAlignment="1">
      <alignment horizontal="left"/>
    </xf>
    <xf numFmtId="0" fontId="30" fillId="6" borderId="63" xfId="4" applyFont="1" applyFill="1" applyBorder="1" applyAlignment="1">
      <alignment horizontal="left"/>
    </xf>
    <xf numFmtId="0" fontId="29" fillId="0" borderId="17" xfId="4" applyFont="1" applyBorder="1" applyAlignment="1">
      <alignment horizontal="left" vertical="top" wrapText="1"/>
    </xf>
    <xf numFmtId="0" fontId="29" fillId="0" borderId="13" xfId="4" applyFont="1" applyBorder="1" applyAlignment="1">
      <alignment horizontal="left" vertical="top" wrapText="1"/>
    </xf>
    <xf numFmtId="0" fontId="29" fillId="0" borderId="12" xfId="4" applyFont="1" applyBorder="1" applyAlignment="1">
      <alignment horizontal="left" vertical="top" wrapText="1"/>
    </xf>
    <xf numFmtId="0" fontId="29" fillId="0" borderId="22" xfId="4" applyFont="1" applyBorder="1" applyAlignment="1">
      <alignment horizontal="left" vertical="top" wrapText="1"/>
    </xf>
    <xf numFmtId="0" fontId="29" fillId="0" borderId="58" xfId="4" applyFont="1" applyBorder="1" applyAlignment="1">
      <alignment horizontal="left" vertical="top" wrapText="1"/>
    </xf>
    <xf numFmtId="0" fontId="29" fillId="0" borderId="74" xfId="4" applyFont="1" applyBorder="1" applyAlignment="1">
      <alignment horizontal="left" vertical="top" wrapText="1"/>
    </xf>
    <xf numFmtId="0" fontId="29" fillId="0" borderId="11" xfId="4" applyFont="1" applyBorder="1" applyAlignment="1">
      <alignment horizontal="left" vertical="top" wrapText="1"/>
    </xf>
    <xf numFmtId="0" fontId="29" fillId="0" borderId="6" xfId="4" applyFont="1" applyBorder="1" applyAlignment="1">
      <alignment horizontal="left" vertical="top" wrapText="1"/>
    </xf>
    <xf numFmtId="0" fontId="29" fillId="0" borderId="9" xfId="4" applyFont="1" applyBorder="1" applyAlignment="1">
      <alignment horizontal="left" vertical="top" wrapText="1"/>
    </xf>
    <xf numFmtId="0" fontId="41" fillId="0" borderId="7" xfId="5" applyFont="1" applyBorder="1" applyAlignment="1">
      <alignment horizontal="center" vertical="top" wrapText="1"/>
    </xf>
    <xf numFmtId="0" fontId="41" fillId="0" borderId="6" xfId="5" applyFont="1" applyBorder="1" applyAlignment="1">
      <alignment horizontal="center" vertical="top" wrapText="1"/>
    </xf>
    <xf numFmtId="0" fontId="41" fillId="0" borderId="9" xfId="5" applyFont="1" applyBorder="1" applyAlignment="1">
      <alignment horizontal="center" vertical="top" wrapText="1"/>
    </xf>
    <xf numFmtId="0" fontId="0" fillId="0" borderId="0" xfId="0" applyAlignment="1">
      <alignment horizontal="center"/>
    </xf>
    <xf numFmtId="0" fontId="11" fillId="7" borderId="45" xfId="0" applyFont="1" applyFill="1" applyBorder="1" applyAlignment="1">
      <alignment horizontal="center"/>
    </xf>
    <xf numFmtId="0" fontId="11" fillId="7" borderId="46" xfId="0" applyFont="1" applyFill="1" applyBorder="1" applyAlignment="1">
      <alignment horizontal="center"/>
    </xf>
    <xf numFmtId="0" fontId="11" fillId="7" borderId="47" xfId="0" applyFont="1" applyFill="1" applyBorder="1" applyAlignment="1">
      <alignment horizontal="center"/>
    </xf>
    <xf numFmtId="0" fontId="7" fillId="4" borderId="45"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7" fillId="4" borderId="47" xfId="0" applyFont="1" applyFill="1" applyBorder="1" applyAlignment="1">
      <alignment horizontal="center" vertical="center" wrapText="1"/>
    </xf>
    <xf numFmtId="0" fontId="11" fillId="2" borderId="45" xfId="0" applyFont="1" applyFill="1" applyBorder="1" applyAlignment="1">
      <alignment horizontal="center"/>
    </xf>
    <xf numFmtId="0" fontId="11" fillId="2" borderId="46" xfId="0" applyFont="1" applyFill="1" applyBorder="1" applyAlignment="1">
      <alignment horizontal="center"/>
    </xf>
    <xf numFmtId="0" fontId="11" fillId="2" borderId="47" xfId="0" applyFont="1" applyFill="1" applyBorder="1" applyAlignment="1">
      <alignment horizontal="center"/>
    </xf>
    <xf numFmtId="0" fontId="11" fillId="8" borderId="45" xfId="0" applyFont="1" applyFill="1" applyBorder="1" applyAlignment="1">
      <alignment horizontal="center"/>
    </xf>
    <xf numFmtId="0" fontId="11" fillId="8" borderId="46" xfId="0" applyFont="1" applyFill="1" applyBorder="1" applyAlignment="1">
      <alignment horizontal="center"/>
    </xf>
    <xf numFmtId="0" fontId="11" fillId="8" borderId="47" xfId="0" applyFont="1" applyFill="1" applyBorder="1" applyAlignment="1">
      <alignment horizontal="center"/>
    </xf>
    <xf numFmtId="0" fontId="19" fillId="4" borderId="39" xfId="0" applyFont="1" applyFill="1" applyBorder="1" applyAlignment="1">
      <alignment horizontal="center" vertical="center"/>
    </xf>
    <xf numFmtId="0" fontId="19" fillId="4" borderId="38" xfId="0" applyFont="1" applyFill="1" applyBorder="1" applyAlignment="1">
      <alignment horizontal="center" vertical="center"/>
    </xf>
    <xf numFmtId="0" fontId="19" fillId="4" borderId="0" xfId="0" applyFont="1" applyFill="1" applyAlignment="1">
      <alignment horizontal="center" vertical="center"/>
    </xf>
    <xf numFmtId="0" fontId="19" fillId="4" borderId="26"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5"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31" xfId="0" applyFont="1" applyFill="1" applyBorder="1" applyAlignment="1">
      <alignment horizontal="center" vertical="center"/>
    </xf>
    <xf numFmtId="0" fontId="5" fillId="3" borderId="30" xfId="0" applyFont="1" applyFill="1" applyBorder="1" applyAlignment="1">
      <alignment horizontal="center" vertical="center"/>
    </xf>
    <xf numFmtId="0" fontId="14" fillId="0" borderId="3" xfId="0" applyFont="1" applyBorder="1" applyAlignment="1">
      <alignment horizontal="center" vertical="center"/>
    </xf>
    <xf numFmtId="0" fontId="14" fillId="0" borderId="16" xfId="0" applyFont="1" applyBorder="1" applyAlignment="1">
      <alignment horizontal="center" vertical="center"/>
    </xf>
    <xf numFmtId="0" fontId="14" fillId="0" borderId="21" xfId="0" applyFont="1" applyBorder="1" applyAlignment="1">
      <alignment horizontal="center" vertical="center"/>
    </xf>
    <xf numFmtId="0" fontId="14" fillId="0" borderId="15" xfId="0" applyFont="1" applyBorder="1" applyAlignment="1">
      <alignment horizontal="center" vertical="center"/>
    </xf>
    <xf numFmtId="0" fontId="14" fillId="0" borderId="20" xfId="0" applyFont="1" applyBorder="1" applyAlignment="1">
      <alignment horizontal="center" vertical="center"/>
    </xf>
    <xf numFmtId="0" fontId="14" fillId="0" borderId="14" xfId="0" applyFont="1" applyBorder="1" applyAlignment="1">
      <alignment horizontal="center" vertical="center"/>
    </xf>
    <xf numFmtId="0" fontId="14" fillId="0" borderId="19" xfId="0" applyFont="1" applyBorder="1" applyAlignment="1">
      <alignment horizontal="center" vertical="center"/>
    </xf>
    <xf numFmtId="0" fontId="21" fillId="4" borderId="40" xfId="0" applyFont="1" applyFill="1" applyBorder="1" applyAlignment="1">
      <alignment horizontal="left"/>
    </xf>
    <xf numFmtId="0" fontId="21" fillId="4" borderId="39" xfId="0" applyFont="1" applyFill="1" applyBorder="1" applyAlignment="1">
      <alignment horizontal="left"/>
    </xf>
    <xf numFmtId="0" fontId="20" fillId="4" borderId="27" xfId="0" applyFont="1" applyFill="1" applyBorder="1" applyAlignment="1">
      <alignment horizontal="left" vertical="center"/>
    </xf>
    <xf numFmtId="0" fontId="20" fillId="4" borderId="0" xfId="0" applyFont="1" applyFill="1" applyAlignment="1">
      <alignment horizontal="left" vertical="center"/>
    </xf>
    <xf numFmtId="0" fontId="15" fillId="4" borderId="27" xfId="0" applyFont="1" applyFill="1" applyBorder="1" applyAlignment="1">
      <alignment horizontal="left" vertical="top" wrapText="1"/>
    </xf>
    <xf numFmtId="0" fontId="15" fillId="4" borderId="0" xfId="0" applyFont="1" applyFill="1" applyAlignment="1">
      <alignment horizontal="left" vertical="top" wrapText="1"/>
    </xf>
    <xf numFmtId="0" fontId="11" fillId="5" borderId="25"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24" xfId="0" applyFont="1" applyFill="1" applyBorder="1" applyAlignment="1">
      <alignment horizontal="center" vertical="center"/>
    </xf>
    <xf numFmtId="0" fontId="14" fillId="0" borderId="17" xfId="0" applyFont="1" applyBorder="1" applyAlignment="1">
      <alignment horizontal="center" vertical="center"/>
    </xf>
    <xf numFmtId="0" fontId="14" fillId="0" borderId="22" xfId="0" applyFont="1" applyBorder="1" applyAlignment="1">
      <alignment horizontal="center" vertical="center"/>
    </xf>
    <xf numFmtId="0" fontId="16" fillId="6" borderId="77" xfId="0" applyFont="1" applyFill="1" applyBorder="1" applyAlignment="1">
      <alignment horizontal="center" vertical="center"/>
    </xf>
    <xf numFmtId="0" fontId="16" fillId="6" borderId="78" xfId="0" applyFont="1" applyFill="1" applyBorder="1" applyAlignment="1">
      <alignment horizontal="center" vertical="center"/>
    </xf>
    <xf numFmtId="0" fontId="16" fillId="6" borderId="79" xfId="0" applyFont="1" applyFill="1" applyBorder="1" applyAlignment="1">
      <alignment horizontal="center" vertical="center"/>
    </xf>
    <xf numFmtId="0" fontId="26" fillId="5" borderId="24" xfId="0" applyFont="1" applyFill="1" applyBorder="1" applyAlignment="1">
      <alignment horizontal="center" vertical="center"/>
    </xf>
    <xf numFmtId="0" fontId="26" fillId="5" borderId="31" xfId="0" applyFont="1" applyFill="1" applyBorder="1" applyAlignment="1">
      <alignment horizontal="center" vertical="center"/>
    </xf>
    <xf numFmtId="0" fontId="26" fillId="5" borderId="30" xfId="0" applyFont="1" applyFill="1" applyBorder="1" applyAlignment="1">
      <alignment horizontal="center" vertical="center"/>
    </xf>
    <xf numFmtId="0" fontId="8" fillId="0" borderId="24" xfId="0" applyFont="1" applyBorder="1" applyAlignment="1">
      <alignment horizontal="left" vertical="center" wrapText="1"/>
    </xf>
    <xf numFmtId="0" fontId="8" fillId="0" borderId="31" xfId="0" applyFont="1" applyBorder="1" applyAlignment="1">
      <alignment horizontal="left" vertical="center" wrapText="1"/>
    </xf>
    <xf numFmtId="0" fontId="8" fillId="0" borderId="30" xfId="0" applyFont="1" applyBorder="1" applyAlignment="1">
      <alignment horizontal="left" vertical="center" wrapText="1"/>
    </xf>
    <xf numFmtId="0" fontId="8" fillId="0" borderId="80" xfId="0" applyFont="1" applyBorder="1" applyAlignment="1">
      <alignment horizontal="left" vertical="center" wrapText="1"/>
    </xf>
    <xf numFmtId="0" fontId="8" fillId="0" borderId="78" xfId="0" applyFont="1" applyBorder="1" applyAlignment="1">
      <alignment horizontal="left" vertical="center" wrapText="1"/>
    </xf>
    <xf numFmtId="0" fontId="8" fillId="0" borderId="79" xfId="0" applyFont="1" applyBorder="1" applyAlignment="1">
      <alignment horizontal="left" vertical="center" wrapText="1"/>
    </xf>
    <xf numFmtId="0" fontId="9" fillId="0" borderId="1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3" xfId="0" applyFont="1" applyBorder="1" applyAlignment="1">
      <alignment horizontal="center" vertical="center"/>
    </xf>
    <xf numFmtId="0" fontId="9" fillId="0" borderId="10" xfId="0" applyFont="1" applyBorder="1" applyAlignment="1">
      <alignment horizontal="center" vertical="center"/>
    </xf>
    <xf numFmtId="0" fontId="9" fillId="0" borderId="16"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5" xfId="0" applyFont="1" applyBorder="1" applyAlignment="1">
      <alignment horizontal="center" vertical="center"/>
    </xf>
    <xf numFmtId="0" fontId="9" fillId="0" borderId="8" xfId="0" applyFont="1" applyBorder="1" applyAlignment="1">
      <alignment horizontal="center" vertical="center"/>
    </xf>
    <xf numFmtId="0" fontId="5" fillId="0" borderId="0" xfId="0" applyFont="1" applyAlignment="1">
      <alignment horizontal="center" vertical="center"/>
    </xf>
    <xf numFmtId="0" fontId="5" fillId="3" borderId="17"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0" xfId="0" applyFont="1" applyFill="1" applyAlignment="1">
      <alignment horizontal="center" vertical="center"/>
    </xf>
    <xf numFmtId="0" fontId="5" fillId="3" borderId="12" xfId="0" applyFont="1" applyFill="1" applyBorder="1" applyAlignment="1">
      <alignment horizontal="center" vertical="center"/>
    </xf>
    <xf numFmtId="0" fontId="5" fillId="3" borderId="27" xfId="0" applyFont="1" applyFill="1" applyBorder="1" applyAlignment="1">
      <alignment horizontal="center" vertical="center"/>
    </xf>
    <xf numFmtId="0" fontId="5" fillId="3" borderId="26" xfId="0" applyFont="1" applyFill="1" applyBorder="1" applyAlignment="1">
      <alignment horizontal="center" vertical="center"/>
    </xf>
    <xf numFmtId="0" fontId="16" fillId="6" borderId="27" xfId="0" applyFont="1" applyFill="1" applyBorder="1" applyAlignment="1">
      <alignment horizontal="center" vertical="center"/>
    </xf>
    <xf numFmtId="0" fontId="16" fillId="6" borderId="0" xfId="0" applyFont="1" applyFill="1" applyAlignment="1">
      <alignment horizontal="center" vertical="center"/>
    </xf>
    <xf numFmtId="0" fontId="16" fillId="6" borderId="26"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5" fillId="2" borderId="1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2" xfId="0" applyFont="1" applyFill="1" applyBorder="1" applyAlignment="1">
      <alignment horizontal="center" vertical="center"/>
    </xf>
    <xf numFmtId="0" fontId="16" fillId="6" borderId="83" xfId="0" applyFont="1" applyFill="1" applyBorder="1" applyAlignment="1">
      <alignment horizontal="center" vertical="center"/>
    </xf>
    <xf numFmtId="0" fontId="16" fillId="6" borderId="75" xfId="0" applyFont="1" applyFill="1" applyBorder="1" applyAlignment="1">
      <alignment horizontal="center" vertical="center"/>
    </xf>
    <xf numFmtId="0" fontId="16" fillId="6" borderId="81"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58" xfId="0" applyFont="1" applyFill="1" applyBorder="1" applyAlignment="1">
      <alignment horizontal="center" vertical="center"/>
    </xf>
    <xf numFmtId="0" fontId="5" fillId="3" borderId="74" xfId="0" applyFont="1" applyFill="1" applyBorder="1" applyAlignment="1">
      <alignment horizontal="center" vertical="center"/>
    </xf>
    <xf numFmtId="0" fontId="16" fillId="6" borderId="40" xfId="0" applyFont="1" applyFill="1" applyBorder="1" applyAlignment="1">
      <alignment horizontal="center" vertical="center"/>
    </xf>
    <xf numFmtId="0" fontId="16" fillId="6" borderId="39" xfId="0" applyFont="1" applyFill="1" applyBorder="1" applyAlignment="1">
      <alignment horizontal="center" vertical="center"/>
    </xf>
    <xf numFmtId="0" fontId="16" fillId="6" borderId="38" xfId="0" applyFont="1" applyFill="1" applyBorder="1" applyAlignment="1">
      <alignment horizontal="center" vertical="center"/>
    </xf>
    <xf numFmtId="0" fontId="9" fillId="0" borderId="15"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42" xfId="0" applyFont="1" applyBorder="1" applyAlignment="1">
      <alignment horizontal="center" vertical="center" wrapText="1"/>
    </xf>
  </cellXfs>
  <cellStyles count="7">
    <cellStyle name="Comma" xfId="1" builtinId="3"/>
    <cellStyle name="Hyperlink 2" xfId="3" xr:uid="{174F4FC7-9D6B-43D3-9C47-482A22DAD5EF}"/>
    <cellStyle name="Hyperlink 2 2" xfId="5" xr:uid="{5E5AA519-CBC3-4748-A488-A593AE12F139}"/>
    <cellStyle name="Normal" xfId="0" builtinId="0"/>
    <cellStyle name="Normal 2" xfId="2" xr:uid="{ECD76AB4-961D-4A78-839E-5A71CAE5724D}"/>
    <cellStyle name="Normal 2 2" xfId="4" xr:uid="{1088026B-E8F1-4EC1-9C35-F5C155934C89}"/>
    <cellStyle name="Normal 3" xfId="6" xr:uid="{17288BA3-7E2D-47F8-893F-6AAD70C523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18</xdr:row>
      <xdr:rowOff>31750</xdr:rowOff>
    </xdr:from>
    <xdr:to>
      <xdr:col>15</xdr:col>
      <xdr:colOff>0</xdr:colOff>
      <xdr:row>57</xdr:row>
      <xdr:rowOff>0</xdr:rowOff>
    </xdr:to>
    <xdr:pic>
      <xdr:nvPicPr>
        <xdr:cNvPr id="5" name="Picture 4">
          <a:extLst>
            <a:ext uri="{FF2B5EF4-FFF2-40B4-BE49-F238E27FC236}">
              <a16:creationId xmlns:a16="http://schemas.microsoft.com/office/drawing/2014/main" id="{0AE2496C-13D1-3F2C-FC2B-DCA27F012A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0" y="13112750"/>
          <a:ext cx="12065000" cy="7397750"/>
        </a:xfrm>
        <a:prstGeom prst="rect">
          <a:avLst/>
        </a:prstGeom>
      </xdr:spPr>
    </xdr:pic>
    <xdr:clientData/>
  </xdr:twoCellAnchor>
  <xdr:twoCellAnchor editAs="oneCell">
    <xdr:from>
      <xdr:col>15</xdr:col>
      <xdr:colOff>158750</xdr:colOff>
      <xdr:row>18</xdr:row>
      <xdr:rowOff>0</xdr:rowOff>
    </xdr:from>
    <xdr:to>
      <xdr:col>28</xdr:col>
      <xdr:colOff>63500</xdr:colOff>
      <xdr:row>57</xdr:row>
      <xdr:rowOff>0</xdr:rowOff>
    </xdr:to>
    <xdr:pic>
      <xdr:nvPicPr>
        <xdr:cNvPr id="7" name="Picture 6">
          <a:extLst>
            <a:ext uri="{FF2B5EF4-FFF2-40B4-BE49-F238E27FC236}">
              <a16:creationId xmlns:a16="http://schemas.microsoft.com/office/drawing/2014/main" id="{0F953A7A-8B99-02F3-1E3E-E4134A12A5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41250" y="13081000"/>
          <a:ext cx="11049000" cy="7429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789213</xdr:colOff>
      <xdr:row>1</xdr:row>
      <xdr:rowOff>28223</xdr:rowOff>
    </xdr:from>
    <xdr:to>
      <xdr:col>15</xdr:col>
      <xdr:colOff>1342570</xdr:colOff>
      <xdr:row>3</xdr:row>
      <xdr:rowOff>1397001</xdr:rowOff>
    </xdr:to>
    <xdr:pic>
      <xdr:nvPicPr>
        <xdr:cNvPr id="2" name="Picture 1">
          <a:extLst>
            <a:ext uri="{FF2B5EF4-FFF2-40B4-BE49-F238E27FC236}">
              <a16:creationId xmlns:a16="http://schemas.microsoft.com/office/drawing/2014/main" id="{0D004A89-8CE4-BE4A-8863-26086A0483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421927" y="245937"/>
          <a:ext cx="3274786" cy="2765778"/>
        </a:xfrm>
        <a:prstGeom prst="rect">
          <a:avLst/>
        </a:prstGeom>
        <a:ln w="38100">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1016675</xdr:colOff>
      <xdr:row>1</xdr:row>
      <xdr:rowOff>46365</xdr:rowOff>
    </xdr:from>
    <xdr:to>
      <xdr:col>15</xdr:col>
      <xdr:colOff>1315688</xdr:colOff>
      <xdr:row>4</xdr:row>
      <xdr:rowOff>0</xdr:rowOff>
    </xdr:to>
    <xdr:pic>
      <xdr:nvPicPr>
        <xdr:cNvPr id="2" name="Picture 1">
          <a:extLst>
            <a:ext uri="{FF2B5EF4-FFF2-40B4-BE49-F238E27FC236}">
              <a16:creationId xmlns:a16="http://schemas.microsoft.com/office/drawing/2014/main" id="{CB8314A8-7C55-F145-834D-B6BC60DA9A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758246" y="318508"/>
          <a:ext cx="3020442" cy="2765778"/>
        </a:xfrm>
        <a:prstGeom prst="rect">
          <a:avLst/>
        </a:prstGeom>
        <a:ln w="381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1329958</xdr:colOff>
      <xdr:row>1</xdr:row>
      <xdr:rowOff>28221</xdr:rowOff>
    </xdr:from>
    <xdr:to>
      <xdr:col>15</xdr:col>
      <xdr:colOff>1427527</xdr:colOff>
      <xdr:row>3</xdr:row>
      <xdr:rowOff>1396999</xdr:rowOff>
    </xdr:to>
    <xdr:pic>
      <xdr:nvPicPr>
        <xdr:cNvPr id="2" name="Picture 1">
          <a:extLst>
            <a:ext uri="{FF2B5EF4-FFF2-40B4-BE49-F238E27FC236}">
              <a16:creationId xmlns:a16="http://schemas.microsoft.com/office/drawing/2014/main" id="{F4F11D1A-DA63-EB47-8AB0-55CFD1F90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310685" y="236039"/>
          <a:ext cx="2822297" cy="2754233"/>
        </a:xfrm>
        <a:prstGeom prst="rect">
          <a:avLst/>
        </a:prstGeom>
        <a:ln w="38100">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845385</xdr:colOff>
      <xdr:row>1</xdr:row>
      <xdr:rowOff>28222</xdr:rowOff>
    </xdr:from>
    <xdr:to>
      <xdr:col>15</xdr:col>
      <xdr:colOff>1347481</xdr:colOff>
      <xdr:row>3</xdr:row>
      <xdr:rowOff>1401854</xdr:rowOff>
    </xdr:to>
    <xdr:pic>
      <xdr:nvPicPr>
        <xdr:cNvPr id="2" name="Picture 1">
          <a:extLst>
            <a:ext uri="{FF2B5EF4-FFF2-40B4-BE49-F238E27FC236}">
              <a16:creationId xmlns:a16="http://schemas.microsoft.com/office/drawing/2014/main" id="{FF7A7332-20EB-F344-809B-2834A0858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804671" y="245936"/>
          <a:ext cx="3223524" cy="2770632"/>
        </a:xfrm>
        <a:prstGeom prst="rect">
          <a:avLst/>
        </a:prstGeom>
        <a:ln w="38100">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510492</xdr:colOff>
      <xdr:row>1</xdr:row>
      <xdr:rowOff>36286</xdr:rowOff>
    </xdr:from>
    <xdr:to>
      <xdr:col>15</xdr:col>
      <xdr:colOff>1356402</xdr:colOff>
      <xdr:row>4</xdr:row>
      <xdr:rowOff>4854</xdr:rowOff>
    </xdr:to>
    <xdr:pic>
      <xdr:nvPicPr>
        <xdr:cNvPr id="2" name="Picture 1">
          <a:extLst>
            <a:ext uri="{FF2B5EF4-FFF2-40B4-BE49-F238E27FC236}">
              <a16:creationId xmlns:a16="http://schemas.microsoft.com/office/drawing/2014/main" id="{F191671D-41ED-6F4F-8AB2-3954DF1DBE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469778" y="254000"/>
          <a:ext cx="3567338" cy="2780711"/>
        </a:xfrm>
        <a:prstGeom prst="rect">
          <a:avLst/>
        </a:prstGeom>
        <a:ln w="38100">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400352</xdr:colOff>
      <xdr:row>1</xdr:row>
      <xdr:rowOff>36287</xdr:rowOff>
    </xdr:from>
    <xdr:to>
      <xdr:col>15</xdr:col>
      <xdr:colOff>1342573</xdr:colOff>
      <xdr:row>3</xdr:row>
      <xdr:rowOff>1397001</xdr:rowOff>
    </xdr:to>
    <xdr:pic>
      <xdr:nvPicPr>
        <xdr:cNvPr id="2" name="Picture 1">
          <a:extLst>
            <a:ext uri="{FF2B5EF4-FFF2-40B4-BE49-F238E27FC236}">
              <a16:creationId xmlns:a16="http://schemas.microsoft.com/office/drawing/2014/main" id="{1270BD72-7216-7E47-829E-4CFF7FBBD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359638" y="254001"/>
          <a:ext cx="3663649" cy="2757714"/>
        </a:xfrm>
        <a:prstGeom prst="rect">
          <a:avLst/>
        </a:prstGeom>
        <a:ln w="38100">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348805</xdr:colOff>
      <xdr:row>1</xdr:row>
      <xdr:rowOff>31749</xdr:rowOff>
    </xdr:from>
    <xdr:to>
      <xdr:col>15</xdr:col>
      <xdr:colOff>1345837</xdr:colOff>
      <xdr:row>3</xdr:row>
      <xdr:rowOff>1378302</xdr:rowOff>
    </xdr:to>
    <xdr:pic>
      <xdr:nvPicPr>
        <xdr:cNvPr id="2" name="Picture 1">
          <a:extLst>
            <a:ext uri="{FF2B5EF4-FFF2-40B4-BE49-F238E27FC236}">
              <a16:creationId xmlns:a16="http://schemas.microsoft.com/office/drawing/2014/main" id="{8C3F1490-07EE-294A-804C-19D3081E87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668805" y="249463"/>
          <a:ext cx="2357746" cy="2743553"/>
        </a:xfrm>
        <a:prstGeom prst="rect">
          <a:avLst/>
        </a:prstGeom>
        <a:ln w="38100">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585093</xdr:colOff>
      <xdr:row>1</xdr:row>
      <xdr:rowOff>36286</xdr:rowOff>
    </xdr:from>
    <xdr:to>
      <xdr:col>15</xdr:col>
      <xdr:colOff>1349940</xdr:colOff>
      <xdr:row>3</xdr:row>
      <xdr:rowOff>1394178</xdr:rowOff>
    </xdr:to>
    <xdr:pic>
      <xdr:nvPicPr>
        <xdr:cNvPr id="2" name="Picture 1">
          <a:extLst>
            <a:ext uri="{FF2B5EF4-FFF2-40B4-BE49-F238E27FC236}">
              <a16:creationId xmlns:a16="http://schemas.microsoft.com/office/drawing/2014/main" id="{A761B73D-1E17-7A4D-9DF5-499F468C6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544379" y="254000"/>
          <a:ext cx="3486275" cy="2754892"/>
        </a:xfrm>
        <a:prstGeom prst="rect">
          <a:avLst/>
        </a:prstGeom>
        <a:ln w="3810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648838</xdr:colOff>
      <xdr:row>1</xdr:row>
      <xdr:rowOff>31750</xdr:rowOff>
    </xdr:from>
    <xdr:to>
      <xdr:col>15</xdr:col>
      <xdr:colOff>1372373</xdr:colOff>
      <xdr:row>3</xdr:row>
      <xdr:rowOff>1378303</xdr:rowOff>
    </xdr:to>
    <xdr:pic>
      <xdr:nvPicPr>
        <xdr:cNvPr id="2" name="Picture 1">
          <a:extLst>
            <a:ext uri="{FF2B5EF4-FFF2-40B4-BE49-F238E27FC236}">
              <a16:creationId xmlns:a16="http://schemas.microsoft.com/office/drawing/2014/main" id="{7315AB6B-6D6D-B54A-BCD8-8F60E38C0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968838" y="249464"/>
          <a:ext cx="2084249" cy="2743553"/>
        </a:xfrm>
        <a:prstGeom prst="rect">
          <a:avLst/>
        </a:prstGeom>
        <a:ln w="38100">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1145856</xdr:colOff>
      <xdr:row>1</xdr:row>
      <xdr:rowOff>36286</xdr:rowOff>
    </xdr:from>
    <xdr:to>
      <xdr:col>15</xdr:col>
      <xdr:colOff>1381844</xdr:colOff>
      <xdr:row>3</xdr:row>
      <xdr:rowOff>1394178</xdr:rowOff>
    </xdr:to>
    <xdr:pic>
      <xdr:nvPicPr>
        <xdr:cNvPr id="2" name="Picture 1">
          <a:extLst>
            <a:ext uri="{FF2B5EF4-FFF2-40B4-BE49-F238E27FC236}">
              <a16:creationId xmlns:a16="http://schemas.microsoft.com/office/drawing/2014/main" id="{8C180112-92D2-F841-A1C5-C812BC1AA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026523" y="247953"/>
          <a:ext cx="2945321" cy="2754892"/>
        </a:xfrm>
        <a:prstGeom prst="rect">
          <a:avLst/>
        </a:prstGeom>
        <a:ln w="381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282052</xdr:colOff>
      <xdr:row>23</xdr:row>
      <xdr:rowOff>184784</xdr:rowOff>
    </xdr:from>
    <xdr:to>
      <xdr:col>1</xdr:col>
      <xdr:colOff>4512610</xdr:colOff>
      <xdr:row>37</xdr:row>
      <xdr:rowOff>19386</xdr:rowOff>
    </xdr:to>
    <xdr:pic>
      <xdr:nvPicPr>
        <xdr:cNvPr id="2" name="image7.png">
          <a:extLst>
            <a:ext uri="{FF2B5EF4-FFF2-40B4-BE49-F238E27FC236}">
              <a16:creationId xmlns:a16="http://schemas.microsoft.com/office/drawing/2014/main" id="{C9E00B8A-910D-4E1E-9524-3263652F1C76}"/>
            </a:ext>
          </a:extLst>
        </xdr:cNvPr>
        <xdr:cNvPicPr/>
      </xdr:nvPicPr>
      <xdr:blipFill>
        <a:blip xmlns:r="http://schemas.openxmlformats.org/officeDocument/2006/relationships" r:embed="rId1"/>
        <a:srcRect l="8345" t="2777" r="4526" b="1493"/>
        <a:stretch>
          <a:fillRect/>
        </a:stretch>
      </xdr:blipFill>
      <xdr:spPr>
        <a:xfrm>
          <a:off x="724012" y="6497954"/>
          <a:ext cx="4230558" cy="2387302"/>
        </a:xfrm>
        <a:prstGeom prst="rect">
          <a:avLst/>
        </a:prstGeom>
        <a:ln/>
      </xdr:spPr>
    </xdr:pic>
    <xdr:clientData/>
  </xdr:twoCellAnchor>
  <xdr:twoCellAnchor editAs="oneCell">
    <xdr:from>
      <xdr:col>1</xdr:col>
      <xdr:colOff>4805195</xdr:colOff>
      <xdr:row>24</xdr:row>
      <xdr:rowOff>120648</xdr:rowOff>
    </xdr:from>
    <xdr:to>
      <xdr:col>1</xdr:col>
      <xdr:colOff>6840011</xdr:colOff>
      <xdr:row>36</xdr:row>
      <xdr:rowOff>57095</xdr:rowOff>
    </xdr:to>
    <xdr:pic>
      <xdr:nvPicPr>
        <xdr:cNvPr id="3" name="image8.png">
          <a:extLst>
            <a:ext uri="{FF2B5EF4-FFF2-40B4-BE49-F238E27FC236}">
              <a16:creationId xmlns:a16="http://schemas.microsoft.com/office/drawing/2014/main" id="{DB3C1026-F651-4346-8DC9-CAE5834D5CF8}"/>
            </a:ext>
          </a:extLst>
        </xdr:cNvPr>
        <xdr:cNvPicPr/>
      </xdr:nvPicPr>
      <xdr:blipFill>
        <a:blip xmlns:r="http://schemas.openxmlformats.org/officeDocument/2006/relationships" r:embed="rId2"/>
        <a:srcRect/>
        <a:stretch>
          <a:fillRect/>
        </a:stretch>
      </xdr:blipFill>
      <xdr:spPr>
        <a:xfrm>
          <a:off x="5245250" y="6618603"/>
          <a:ext cx="2029101" cy="2106242"/>
        </a:xfrm>
        <a:prstGeom prst="rect">
          <a:avLst/>
        </a:prstGeom>
        <a:ln>
          <a:solidFill>
            <a:sysClr val="windowText" lastClr="000000"/>
          </a:solidFill>
        </a:ln>
      </xdr:spPr>
    </xdr:pic>
    <xdr:clientData/>
  </xdr:twoCellAnchor>
  <xdr:twoCellAnchor editAs="oneCell">
    <xdr:from>
      <xdr:col>1</xdr:col>
      <xdr:colOff>9724650</xdr:colOff>
      <xdr:row>24</xdr:row>
      <xdr:rowOff>142297</xdr:rowOff>
    </xdr:from>
    <xdr:to>
      <xdr:col>1</xdr:col>
      <xdr:colOff>11830570</xdr:colOff>
      <xdr:row>36</xdr:row>
      <xdr:rowOff>59934</xdr:rowOff>
    </xdr:to>
    <xdr:pic>
      <xdr:nvPicPr>
        <xdr:cNvPr id="5" name="image3.png">
          <a:extLst>
            <a:ext uri="{FF2B5EF4-FFF2-40B4-BE49-F238E27FC236}">
              <a16:creationId xmlns:a16="http://schemas.microsoft.com/office/drawing/2014/main" id="{EE1F4D4A-03D1-48C1-8919-6FF7F25BB92B}"/>
            </a:ext>
          </a:extLst>
        </xdr:cNvPr>
        <xdr:cNvPicPr/>
      </xdr:nvPicPr>
      <xdr:blipFill>
        <a:blip xmlns:r="http://schemas.openxmlformats.org/officeDocument/2006/relationships" r:embed="rId3"/>
        <a:srcRect/>
        <a:stretch>
          <a:fillRect/>
        </a:stretch>
      </xdr:blipFill>
      <xdr:spPr>
        <a:xfrm>
          <a:off x="10164705" y="6636442"/>
          <a:ext cx="2100205" cy="2104577"/>
        </a:xfrm>
        <a:prstGeom prst="rect">
          <a:avLst/>
        </a:prstGeom>
        <a:ln>
          <a:solidFill>
            <a:sysClr val="windowText" lastClr="000000"/>
          </a:solidFill>
        </a:ln>
      </xdr:spPr>
    </xdr:pic>
    <xdr:clientData/>
  </xdr:twoCellAnchor>
  <xdr:twoCellAnchor editAs="oneCell">
    <xdr:from>
      <xdr:col>1</xdr:col>
      <xdr:colOff>7339854</xdr:colOff>
      <xdr:row>24</xdr:row>
      <xdr:rowOff>137822</xdr:rowOff>
    </xdr:from>
    <xdr:to>
      <xdr:col>1</xdr:col>
      <xdr:colOff>9427361</xdr:colOff>
      <xdr:row>36</xdr:row>
      <xdr:rowOff>57710</xdr:rowOff>
    </xdr:to>
    <xdr:pic>
      <xdr:nvPicPr>
        <xdr:cNvPr id="6" name="image1.png">
          <a:extLst>
            <a:ext uri="{FF2B5EF4-FFF2-40B4-BE49-F238E27FC236}">
              <a16:creationId xmlns:a16="http://schemas.microsoft.com/office/drawing/2014/main" id="{75B202FE-17E2-4854-98B9-1B31B6138049}"/>
            </a:ext>
          </a:extLst>
        </xdr:cNvPr>
        <xdr:cNvPicPr/>
      </xdr:nvPicPr>
      <xdr:blipFill>
        <a:blip xmlns:r="http://schemas.openxmlformats.org/officeDocument/2006/relationships" r:embed="rId4"/>
        <a:srcRect/>
        <a:stretch>
          <a:fillRect/>
        </a:stretch>
      </xdr:blipFill>
      <xdr:spPr>
        <a:xfrm>
          <a:off x="7774194" y="6630062"/>
          <a:ext cx="2095127" cy="2097303"/>
        </a:xfrm>
        <a:prstGeom prst="rect">
          <a:avLst/>
        </a:prstGeom>
        <a:ln>
          <a:solidFill>
            <a:sysClr val="windowText" lastClr="000000"/>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487938</xdr:colOff>
      <xdr:row>1</xdr:row>
      <xdr:rowOff>25400</xdr:rowOff>
    </xdr:from>
    <xdr:to>
      <xdr:col>15</xdr:col>
      <xdr:colOff>1440841</xdr:colOff>
      <xdr:row>3</xdr:row>
      <xdr:rowOff>1394178</xdr:rowOff>
    </xdr:to>
    <xdr:pic>
      <xdr:nvPicPr>
        <xdr:cNvPr id="2" name="Picture 1">
          <a:extLst>
            <a:ext uri="{FF2B5EF4-FFF2-40B4-BE49-F238E27FC236}">
              <a16:creationId xmlns:a16="http://schemas.microsoft.com/office/drawing/2014/main" id="{6502C67B-6BDA-2F48-AD9A-2E1F36932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09490" y="244366"/>
          <a:ext cx="3668075" cy="2748260"/>
        </a:xfrm>
        <a:prstGeom prst="rect">
          <a:avLst/>
        </a:prstGeom>
        <a:ln w="38100">
          <a:solidFill>
            <a:schemeClr val="tx1"/>
          </a:solid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54430</xdr:colOff>
      <xdr:row>1</xdr:row>
      <xdr:rowOff>39309</xdr:rowOff>
    </xdr:from>
    <xdr:to>
      <xdr:col>16</xdr:col>
      <xdr:colOff>2320</xdr:colOff>
      <xdr:row>4</xdr:row>
      <xdr:rowOff>21166</xdr:rowOff>
    </xdr:to>
    <xdr:pic>
      <xdr:nvPicPr>
        <xdr:cNvPr id="2" name="Picture 1">
          <a:extLst>
            <a:ext uri="{FF2B5EF4-FFF2-40B4-BE49-F238E27FC236}">
              <a16:creationId xmlns:a16="http://schemas.microsoft.com/office/drawing/2014/main" id="{761B862E-67FE-1A48-8ED9-1039353C74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289763" y="250976"/>
          <a:ext cx="2509057" cy="2797023"/>
        </a:xfrm>
        <a:prstGeom prst="rect">
          <a:avLst/>
        </a:prstGeom>
        <a:ln w="38100">
          <a:solidFill>
            <a:schemeClr val="tx1"/>
          </a:solid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628428</xdr:colOff>
      <xdr:row>1</xdr:row>
      <xdr:rowOff>31151</xdr:rowOff>
    </xdr:from>
    <xdr:to>
      <xdr:col>15</xdr:col>
      <xdr:colOff>1351962</xdr:colOff>
      <xdr:row>3</xdr:row>
      <xdr:rowOff>1397001</xdr:rowOff>
    </xdr:to>
    <xdr:pic>
      <xdr:nvPicPr>
        <xdr:cNvPr id="2" name="Picture 1">
          <a:extLst>
            <a:ext uri="{FF2B5EF4-FFF2-40B4-BE49-F238E27FC236}">
              <a16:creationId xmlns:a16="http://schemas.microsoft.com/office/drawing/2014/main" id="{283CA9A5-D6EC-3746-AD82-F1669E03BA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011928" y="253401"/>
          <a:ext cx="2088784" cy="2762850"/>
        </a:xfrm>
        <a:prstGeom prst="rect">
          <a:avLst/>
        </a:prstGeom>
        <a:ln w="38100">
          <a:solidFill>
            <a:schemeClr val="tx1"/>
          </a:solid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1324671</xdr:colOff>
      <xdr:row>1</xdr:row>
      <xdr:rowOff>28222</xdr:rowOff>
    </xdr:from>
    <xdr:to>
      <xdr:col>16</xdr:col>
      <xdr:colOff>5281</xdr:colOff>
      <xdr:row>3</xdr:row>
      <xdr:rowOff>1128890</xdr:rowOff>
    </xdr:to>
    <xdr:pic>
      <xdr:nvPicPr>
        <xdr:cNvPr id="2" name="Picture 1">
          <a:extLst>
            <a:ext uri="{FF2B5EF4-FFF2-40B4-BE49-F238E27FC236}">
              <a16:creationId xmlns:a16="http://schemas.microsoft.com/office/drawing/2014/main" id="{F3747BFB-2631-9043-A036-001D2B783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205338" y="239889"/>
          <a:ext cx="2744610" cy="2497668"/>
        </a:xfrm>
        <a:prstGeom prst="rect">
          <a:avLst/>
        </a:prstGeom>
        <a:ln w="38100">
          <a:solidFill>
            <a:schemeClr val="tx1"/>
          </a:solidFill>
        </a:ln>
      </xdr:spPr>
    </xdr:pic>
    <xdr:clientData/>
  </xdr:twoCellAnchor>
  <xdr:twoCellAnchor>
    <xdr:from>
      <xdr:col>11</xdr:col>
      <xdr:colOff>627783</xdr:colOff>
      <xdr:row>1</xdr:row>
      <xdr:rowOff>24532</xdr:rowOff>
    </xdr:from>
    <xdr:to>
      <xdr:col>13</xdr:col>
      <xdr:colOff>1312333</xdr:colOff>
      <xdr:row>3</xdr:row>
      <xdr:rowOff>1123084</xdr:rowOff>
    </xdr:to>
    <xdr:pic>
      <xdr:nvPicPr>
        <xdr:cNvPr id="3" name="Picture 2">
          <a:extLst>
            <a:ext uri="{FF2B5EF4-FFF2-40B4-BE49-F238E27FC236}">
              <a16:creationId xmlns:a16="http://schemas.microsoft.com/office/drawing/2014/main" id="{8729512B-8E19-F747-B2CB-0FF1646350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799116" y="236199"/>
          <a:ext cx="3393884" cy="2495552"/>
        </a:xfrm>
        <a:prstGeom prst="rect">
          <a:avLst/>
        </a:prstGeom>
        <a:ln w="3810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1292553</xdr:colOff>
      <xdr:row>1</xdr:row>
      <xdr:rowOff>59973</xdr:rowOff>
    </xdr:from>
    <xdr:to>
      <xdr:col>15</xdr:col>
      <xdr:colOff>1311955</xdr:colOff>
      <xdr:row>3</xdr:row>
      <xdr:rowOff>1381125</xdr:rowOff>
    </xdr:to>
    <xdr:pic>
      <xdr:nvPicPr>
        <xdr:cNvPr id="2" name="Picture 1">
          <a:extLst>
            <a:ext uri="{FF2B5EF4-FFF2-40B4-BE49-F238E27FC236}">
              <a16:creationId xmlns:a16="http://schemas.microsoft.com/office/drawing/2014/main" id="{FE4F4ABD-4C1B-1247-8E3E-7B538506B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273280" y="383246"/>
          <a:ext cx="2744130" cy="2706606"/>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394270</xdr:colOff>
      <xdr:row>1</xdr:row>
      <xdr:rowOff>28222</xdr:rowOff>
    </xdr:from>
    <xdr:to>
      <xdr:col>15</xdr:col>
      <xdr:colOff>1327779</xdr:colOff>
      <xdr:row>3</xdr:row>
      <xdr:rowOff>1401999</xdr:rowOff>
    </xdr:to>
    <xdr:pic>
      <xdr:nvPicPr>
        <xdr:cNvPr id="3" name="Picture 2">
          <a:extLst>
            <a:ext uri="{FF2B5EF4-FFF2-40B4-BE49-F238E27FC236}">
              <a16:creationId xmlns:a16="http://schemas.microsoft.com/office/drawing/2014/main" id="{BD46E952-E522-4D46-ADDE-6AF0C33CA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142645" y="218722"/>
          <a:ext cx="3664009" cy="2786652"/>
        </a:xfrm>
        <a:prstGeom prst="rect">
          <a:avLst/>
        </a:prstGeom>
        <a:ln w="3810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1351642</xdr:colOff>
      <xdr:row>1</xdr:row>
      <xdr:rowOff>33261</xdr:rowOff>
    </xdr:from>
    <xdr:to>
      <xdr:col>15</xdr:col>
      <xdr:colOff>1324744</xdr:colOff>
      <xdr:row>3</xdr:row>
      <xdr:rowOff>1379461</xdr:rowOff>
    </xdr:to>
    <xdr:pic>
      <xdr:nvPicPr>
        <xdr:cNvPr id="2" name="Picture 1">
          <a:extLst>
            <a:ext uri="{FF2B5EF4-FFF2-40B4-BE49-F238E27FC236}">
              <a16:creationId xmlns:a16="http://schemas.microsoft.com/office/drawing/2014/main" id="{3726DB93-64A4-8945-A094-875F175F49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708309" y="244928"/>
          <a:ext cx="4037102" cy="2743200"/>
        </a:xfrm>
        <a:prstGeom prst="rect">
          <a:avLst/>
        </a:prstGeom>
        <a:ln w="381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62056</xdr:colOff>
      <xdr:row>1</xdr:row>
      <xdr:rowOff>49893</xdr:rowOff>
    </xdr:from>
    <xdr:to>
      <xdr:col>15</xdr:col>
      <xdr:colOff>1379681</xdr:colOff>
      <xdr:row>3</xdr:row>
      <xdr:rowOff>1399268</xdr:rowOff>
    </xdr:to>
    <xdr:pic>
      <xdr:nvPicPr>
        <xdr:cNvPr id="2" name="Picture 1">
          <a:extLst>
            <a:ext uri="{FF2B5EF4-FFF2-40B4-BE49-F238E27FC236}">
              <a16:creationId xmlns:a16="http://schemas.microsoft.com/office/drawing/2014/main" id="{56054692-0454-E24C-A553-005AA9037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680420" y="257711"/>
          <a:ext cx="5404716" cy="2734830"/>
        </a:xfrm>
        <a:prstGeom prst="rect">
          <a:avLst/>
        </a:prstGeom>
        <a:ln w="381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1226708</xdr:colOff>
      <xdr:row>1</xdr:row>
      <xdr:rowOff>43543</xdr:rowOff>
    </xdr:from>
    <xdr:to>
      <xdr:col>16</xdr:col>
      <xdr:colOff>9007</xdr:colOff>
      <xdr:row>3</xdr:row>
      <xdr:rowOff>1378857</xdr:rowOff>
    </xdr:to>
    <xdr:pic>
      <xdr:nvPicPr>
        <xdr:cNvPr id="2" name="Picture 1">
          <a:extLst>
            <a:ext uri="{FF2B5EF4-FFF2-40B4-BE49-F238E27FC236}">
              <a16:creationId xmlns:a16="http://schemas.microsoft.com/office/drawing/2014/main" id="{EF7DF0A5-62CF-CB4F-A3EE-81443A4334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930344" y="320634"/>
          <a:ext cx="2869390" cy="2720768"/>
        </a:xfrm>
        <a:prstGeom prst="rect">
          <a:avLst/>
        </a:prstGeom>
        <a:ln w="381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41274</xdr:colOff>
      <xdr:row>1</xdr:row>
      <xdr:rowOff>44095</xdr:rowOff>
    </xdr:from>
    <xdr:to>
      <xdr:col>15</xdr:col>
      <xdr:colOff>1356115</xdr:colOff>
      <xdr:row>3</xdr:row>
      <xdr:rowOff>1397026</xdr:rowOff>
    </xdr:to>
    <xdr:pic>
      <xdr:nvPicPr>
        <xdr:cNvPr id="2" name="Picture 1">
          <a:extLst>
            <a:ext uri="{FF2B5EF4-FFF2-40B4-BE49-F238E27FC236}">
              <a16:creationId xmlns:a16="http://schemas.microsoft.com/office/drawing/2014/main" id="{44454B45-2658-3B40-9671-75A5E2B0CB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310474" y="374295"/>
          <a:ext cx="2686441" cy="2749931"/>
        </a:xfrm>
        <a:prstGeom prst="rect">
          <a:avLst/>
        </a:prstGeom>
        <a:ln w="38100">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34018</xdr:colOff>
      <xdr:row>1</xdr:row>
      <xdr:rowOff>36285</xdr:rowOff>
    </xdr:from>
    <xdr:to>
      <xdr:col>15</xdr:col>
      <xdr:colOff>1357206</xdr:colOff>
      <xdr:row>3</xdr:row>
      <xdr:rowOff>1400773</xdr:rowOff>
    </xdr:to>
    <xdr:pic>
      <xdr:nvPicPr>
        <xdr:cNvPr id="2" name="Picture 1">
          <a:extLst>
            <a:ext uri="{FF2B5EF4-FFF2-40B4-BE49-F238E27FC236}">
              <a16:creationId xmlns:a16="http://schemas.microsoft.com/office/drawing/2014/main" id="{4901639D-0DC0-D64F-B280-2E0CCEDC68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269732" y="326571"/>
          <a:ext cx="5405331" cy="2761488"/>
        </a:xfrm>
        <a:prstGeom prst="rect">
          <a:avLst/>
        </a:prstGeom>
        <a:ln w="381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zzanae/Documents/000_Sustainability%20Office/07_Other%20Organizations_Sustainability%20Plans/City/Ann%20Arbor%20GHG%20Inventory_2020%20ForWebs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and Guide"/>
      <sheetName val="Emissions Summary"/>
      <sheetName val="Detailed Emissions Summary"/>
      <sheetName val="Tracking Metrics"/>
      <sheetName val="Data Sources"/>
      <sheetName val="A Community Indicators Data"/>
      <sheetName val="B Climate Data"/>
      <sheetName val="C Stationary Fuel Factor Set"/>
      <sheetName val="D Grid Energy Factor Set"/>
      <sheetName val="E Transportation Factor Set"/>
      <sheetName val="F Solid Waste Factor Set"/>
      <sheetName val="G Wastewater Factor Set"/>
      <sheetName val="H Built Environment Data"/>
      <sheetName val="I Transportation Data"/>
      <sheetName val="J Commuting Data"/>
      <sheetName val="K Solid Waste Data"/>
      <sheetName val="L Water and Wastewater Data"/>
      <sheetName val="Built Environment Emissions"/>
      <sheetName val="Transportation Emissions"/>
      <sheetName val="Solid Waste Emissions"/>
      <sheetName val="Wastewater Emissions"/>
      <sheetName val="Conver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
          <cell r="C15">
            <v>1000</v>
          </cell>
        </row>
        <row r="21">
          <cell r="C21">
            <v>4.5399999999999998E-4</v>
          </cell>
        </row>
        <row r="23">
          <cell r="C23">
            <v>1E-3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2schools.org/Page/1897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pcc.ch/site/assets/uploads/2018/02/ipcc_wg3_ar5_annex-i.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6DA99-B48D-4BE1-B6F2-A4EFE58C90E7}">
  <sheetPr>
    <tabColor theme="0"/>
    <pageSetUpPr fitToPage="1"/>
  </sheetPr>
  <dimension ref="B1:AB18"/>
  <sheetViews>
    <sheetView tabSelected="1" zoomScale="40" zoomScaleNormal="40" workbookViewId="0">
      <selection activeCell="B6" sqref="B6:AB6"/>
    </sheetView>
  </sheetViews>
  <sheetFormatPr baseColWidth="10" defaultColWidth="11.1640625" defaultRowHeight="16"/>
  <cols>
    <col min="1" max="1" width="3.1640625" style="102" customWidth="1"/>
    <col min="2" max="6" width="11.1640625" style="102"/>
    <col min="7" max="7" width="13" style="102" customWidth="1"/>
    <col min="8" max="16384" width="11.1640625" style="102"/>
  </cols>
  <sheetData>
    <row r="1" spans="2:28" ht="17" thickBot="1"/>
    <row r="2" spans="2:28" ht="47" thickTop="1" thickBot="1">
      <c r="B2" s="199" t="s">
        <v>103</v>
      </c>
      <c r="C2" s="200"/>
      <c r="D2" s="200"/>
      <c r="E2" s="200"/>
      <c r="F2" s="200"/>
      <c r="G2" s="200"/>
      <c r="H2" s="200"/>
      <c r="I2" s="200"/>
      <c r="J2" s="200"/>
      <c r="K2" s="200"/>
      <c r="L2" s="200"/>
      <c r="M2" s="200"/>
      <c r="N2" s="200"/>
      <c r="O2" s="200"/>
      <c r="P2" s="200"/>
      <c r="Q2" s="200"/>
      <c r="R2" s="200"/>
      <c r="S2" s="200"/>
      <c r="T2" s="201"/>
      <c r="U2" s="118"/>
      <c r="V2" s="118"/>
      <c r="W2" s="118"/>
      <c r="X2" s="118"/>
      <c r="Y2" s="118"/>
      <c r="Z2" s="118"/>
      <c r="AA2" s="118"/>
      <c r="AB2" s="119"/>
    </row>
    <row r="3" spans="2:28" ht="46" thickBot="1">
      <c r="B3" s="202" t="s">
        <v>146</v>
      </c>
      <c r="C3" s="203"/>
      <c r="D3" s="203"/>
      <c r="E3" s="203"/>
      <c r="F3" s="203"/>
      <c r="G3" s="203"/>
      <c r="H3" s="203"/>
      <c r="I3" s="203"/>
      <c r="J3" s="203"/>
      <c r="K3" s="203"/>
      <c r="L3" s="203"/>
      <c r="M3" s="203"/>
      <c r="N3" s="203"/>
      <c r="O3" s="203"/>
      <c r="P3" s="203"/>
      <c r="Q3" s="203"/>
      <c r="R3" s="203"/>
      <c r="S3" s="203"/>
      <c r="T3" s="204"/>
      <c r="AB3" s="120"/>
    </row>
    <row r="4" spans="2:28" ht="17" thickBot="1">
      <c r="B4" s="121"/>
      <c r="AB4" s="120"/>
    </row>
    <row r="5" spans="2:28" ht="33">
      <c r="B5" s="205" t="s">
        <v>131</v>
      </c>
      <c r="C5" s="206"/>
      <c r="D5" s="206"/>
      <c r="E5" s="206"/>
      <c r="F5" s="206"/>
      <c r="G5" s="206"/>
      <c r="H5" s="207"/>
      <c r="AB5" s="120"/>
    </row>
    <row r="6" spans="2:28" ht="295" customHeight="1">
      <c r="B6" s="208" t="s">
        <v>154</v>
      </c>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10"/>
    </row>
    <row r="7" spans="2:28" ht="17" thickBot="1">
      <c r="B7" s="121"/>
      <c r="AB7" s="120"/>
    </row>
    <row r="8" spans="2:28" ht="33">
      <c r="B8" s="205" t="s">
        <v>129</v>
      </c>
      <c r="C8" s="207"/>
      <c r="AB8" s="120"/>
    </row>
    <row r="9" spans="2:28" ht="104" customHeight="1">
      <c r="B9" s="196" t="s">
        <v>104</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8"/>
    </row>
    <row r="10" spans="2:28" ht="16" customHeight="1" thickBot="1">
      <c r="B10" s="122"/>
      <c r="C10" s="116"/>
      <c r="D10" s="116"/>
      <c r="E10" s="116"/>
      <c r="F10" s="116"/>
      <c r="G10" s="116"/>
      <c r="H10" s="116"/>
      <c r="I10" s="116"/>
      <c r="J10" s="116"/>
      <c r="K10" s="116"/>
      <c r="L10" s="116"/>
      <c r="AB10" s="120"/>
    </row>
    <row r="11" spans="2:28" ht="33">
      <c r="B11" s="205" t="s">
        <v>130</v>
      </c>
      <c r="C11" s="207"/>
      <c r="AB11" s="120"/>
    </row>
    <row r="12" spans="2:28" ht="69" customHeight="1">
      <c r="B12" s="196" t="s">
        <v>137</v>
      </c>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198"/>
    </row>
    <row r="13" spans="2:28" ht="23.5" customHeight="1" thickBot="1">
      <c r="B13" s="123"/>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24"/>
    </row>
    <row r="14" spans="2:28" ht="36" customHeight="1">
      <c r="B14" s="211" t="s">
        <v>105</v>
      </c>
      <c r="C14" s="212"/>
      <c r="D14" s="212"/>
      <c r="E14" s="212"/>
      <c r="F14" s="212"/>
      <c r="G14" s="212"/>
      <c r="H14" s="212"/>
      <c r="I14" s="212"/>
      <c r="J14" s="212"/>
      <c r="K14" s="213"/>
      <c r="AB14" s="120"/>
    </row>
    <row r="15" spans="2:28" ht="70.75" customHeight="1">
      <c r="B15" s="214" t="s">
        <v>138</v>
      </c>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6"/>
    </row>
    <row r="16" spans="2:28" ht="103" customHeight="1">
      <c r="B16" s="217"/>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9"/>
    </row>
    <row r="17" spans="2:28" ht="42" customHeight="1" thickBot="1">
      <c r="B17" s="220" t="s">
        <v>133</v>
      </c>
      <c r="C17" s="221"/>
      <c r="D17" s="221"/>
      <c r="E17" s="221"/>
      <c r="F17" s="221"/>
      <c r="G17" s="221"/>
      <c r="H17" s="221"/>
      <c r="I17" s="221"/>
      <c r="J17" s="221"/>
      <c r="K17" s="221"/>
      <c r="L17" s="222"/>
      <c r="M17" s="223" t="s">
        <v>132</v>
      </c>
      <c r="N17" s="224"/>
      <c r="O17" s="224"/>
      <c r="P17" s="224"/>
      <c r="Q17" s="224"/>
      <c r="R17" s="224"/>
      <c r="S17" s="224"/>
      <c r="T17" s="225"/>
      <c r="U17" s="125"/>
      <c r="V17" s="125"/>
      <c r="W17" s="126"/>
      <c r="X17" s="126"/>
      <c r="Y17" s="126"/>
      <c r="Z17" s="126"/>
      <c r="AA17" s="126"/>
      <c r="AB17" s="127"/>
    </row>
    <row r="18" spans="2:28" ht="31.25" customHeight="1" thickTop="1">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row>
  </sheetData>
  <mergeCells count="12">
    <mergeCell ref="B11:C11"/>
    <mergeCell ref="B12:AB12"/>
    <mergeCell ref="B14:K14"/>
    <mergeCell ref="B15:AB16"/>
    <mergeCell ref="B17:L17"/>
    <mergeCell ref="M17:T17"/>
    <mergeCell ref="B9:AB9"/>
    <mergeCell ref="B2:T2"/>
    <mergeCell ref="B3:T3"/>
    <mergeCell ref="B5:H5"/>
    <mergeCell ref="B6:AB6"/>
    <mergeCell ref="B8:C8"/>
  </mergeCells>
  <hyperlinks>
    <hyperlink ref="M17" r:id="rId1" xr:uid="{9CAEB612-4AAA-44FA-BAAD-5394340EC0AA}"/>
  </hyperlinks>
  <pageMargins left="0.7" right="0.7" top="0.75" bottom="0.75" header="0.3" footer="0.3"/>
  <pageSetup scale="3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DBB7-E4D8-674F-B3C8-7CF2CE46A146}">
  <sheetPr>
    <pageSetUpPr fitToPage="1"/>
  </sheetPr>
  <dimension ref="A1:P34"/>
  <sheetViews>
    <sheetView topLeftCell="D1" zoomScale="50" zoomScaleNormal="50" workbookViewId="0">
      <selection activeCell="P25" sqref="P25"/>
    </sheetView>
  </sheetViews>
  <sheetFormatPr baseColWidth="10" defaultColWidth="11.1640625" defaultRowHeight="16"/>
  <cols>
    <col min="1" max="1" width="8.6640625" customWidth="1"/>
    <col min="2" max="2" width="41.1640625" customWidth="1"/>
    <col min="3" max="15" width="17.83203125" customWidth="1"/>
    <col min="16" max="16" width="18" customWidth="1"/>
  </cols>
  <sheetData>
    <row r="1" spans="1:16" ht="26" customHeight="1" thickBot="1">
      <c r="A1" s="52"/>
      <c r="B1" s="52"/>
      <c r="C1" s="52"/>
      <c r="D1" s="52"/>
      <c r="E1" s="52"/>
      <c r="F1" s="52"/>
      <c r="G1" s="52"/>
      <c r="H1" s="52"/>
      <c r="I1" s="52"/>
      <c r="J1" s="52"/>
      <c r="K1" s="52"/>
      <c r="L1" s="52"/>
      <c r="M1" s="52"/>
      <c r="N1" s="52"/>
    </row>
    <row r="2" spans="1:16" ht="66" customHeight="1" thickTop="1">
      <c r="A2" s="49"/>
      <c r="B2" s="255" t="s">
        <v>77</v>
      </c>
      <c r="C2" s="256"/>
      <c r="D2" s="256"/>
      <c r="E2" s="256"/>
      <c r="F2" s="256"/>
      <c r="G2" s="256"/>
      <c r="H2" s="44"/>
      <c r="I2" s="44"/>
      <c r="J2" s="44"/>
      <c r="K2" s="44"/>
      <c r="L2" s="44"/>
      <c r="M2" s="239"/>
      <c r="N2" s="239"/>
      <c r="O2" s="239"/>
      <c r="P2" s="240"/>
    </row>
    <row r="3" spans="1:16" ht="43" customHeight="1">
      <c r="A3" s="49"/>
      <c r="B3" s="257" t="s">
        <v>73</v>
      </c>
      <c r="C3" s="258"/>
      <c r="D3" s="258"/>
      <c r="E3" s="42"/>
      <c r="F3" s="42"/>
      <c r="G3" s="42"/>
      <c r="H3" s="42"/>
      <c r="I3" s="42"/>
      <c r="J3" s="42"/>
      <c r="K3" s="42"/>
      <c r="L3" s="42"/>
      <c r="M3" s="241"/>
      <c r="N3" s="241"/>
      <c r="O3" s="241"/>
      <c r="P3" s="242"/>
    </row>
    <row r="4" spans="1:16" ht="111" customHeight="1" thickBot="1">
      <c r="A4" s="49"/>
      <c r="B4" s="259" t="s">
        <v>72</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40" t="s">
        <v>69</v>
      </c>
      <c r="P5" s="155">
        <v>2023</v>
      </c>
    </row>
    <row r="6" spans="1:16" ht="26">
      <c r="A6" s="49"/>
      <c r="B6" s="39" t="s">
        <v>45</v>
      </c>
      <c r="C6" s="38">
        <v>53090</v>
      </c>
      <c r="D6" s="38">
        <v>53090</v>
      </c>
      <c r="E6" s="38">
        <v>53090</v>
      </c>
      <c r="F6" s="38">
        <v>53090</v>
      </c>
      <c r="G6" s="38">
        <v>53090</v>
      </c>
      <c r="H6" s="38">
        <v>53090</v>
      </c>
      <c r="I6" s="38">
        <v>53090</v>
      </c>
      <c r="J6" s="38">
        <v>53090</v>
      </c>
      <c r="K6" s="38">
        <v>53090</v>
      </c>
      <c r="L6" s="38">
        <v>53090</v>
      </c>
      <c r="M6" s="38">
        <v>53090</v>
      </c>
      <c r="N6" s="38">
        <v>53090</v>
      </c>
      <c r="O6" s="153">
        <v>53090</v>
      </c>
      <c r="P6" s="136">
        <v>53090</v>
      </c>
    </row>
    <row r="7" spans="1:16" ht="26">
      <c r="A7" s="49"/>
      <c r="B7" s="22" t="s">
        <v>68</v>
      </c>
      <c r="C7" s="35">
        <v>346</v>
      </c>
      <c r="D7" s="36">
        <v>386</v>
      </c>
      <c r="E7" s="36">
        <v>390</v>
      </c>
      <c r="F7" s="36">
        <v>391</v>
      </c>
      <c r="G7" s="36">
        <v>355</v>
      </c>
      <c r="H7" s="35">
        <v>360</v>
      </c>
      <c r="I7" s="34">
        <v>359</v>
      </c>
      <c r="J7" s="34">
        <v>361</v>
      </c>
      <c r="K7" s="34">
        <v>369</v>
      </c>
      <c r="L7" s="34">
        <v>379</v>
      </c>
      <c r="M7" s="34">
        <v>409</v>
      </c>
      <c r="N7" s="34">
        <v>365</v>
      </c>
      <c r="O7" s="55">
        <v>341</v>
      </c>
      <c r="P7" s="137">
        <v>335</v>
      </c>
    </row>
    <row r="8" spans="1:16" ht="26">
      <c r="A8" s="49"/>
      <c r="B8" s="17" t="s">
        <v>67</v>
      </c>
      <c r="C8" s="32">
        <v>-1.9305000000000003</v>
      </c>
      <c r="D8" s="32">
        <v>-1.9305000000000003</v>
      </c>
      <c r="E8" s="32">
        <v>-1.9305000000000003</v>
      </c>
      <c r="F8" s="32">
        <v>-1.9305000000000003</v>
      </c>
      <c r="G8" s="32">
        <v>-1.9305000000000003</v>
      </c>
      <c r="H8" s="32">
        <v>-1.9305000000000003</v>
      </c>
      <c r="I8" s="32">
        <v>-1.9305000000000003</v>
      </c>
      <c r="J8" s="32">
        <v>-1.9305000000000003</v>
      </c>
      <c r="K8" s="32">
        <v>-1.9305000000000003</v>
      </c>
      <c r="L8" s="32">
        <v>-1.9305000000000003</v>
      </c>
      <c r="M8" s="32">
        <v>-1.9305000000000003</v>
      </c>
      <c r="N8" s="32">
        <v>-1.9305000000000003</v>
      </c>
      <c r="O8" s="32">
        <v>-1.9305000000000003</v>
      </c>
      <c r="P8" s="138">
        <v>-1.9305000000000003</v>
      </c>
    </row>
    <row r="9" spans="1:16" ht="34">
      <c r="A9" s="49"/>
      <c r="B9" s="292" t="s">
        <v>66</v>
      </c>
      <c r="C9" s="293"/>
      <c r="D9" s="293"/>
      <c r="E9" s="293"/>
      <c r="F9" s="293"/>
      <c r="G9" s="293"/>
      <c r="H9" s="293"/>
      <c r="I9" s="293"/>
      <c r="J9" s="293"/>
      <c r="K9" s="293"/>
      <c r="L9" s="293"/>
      <c r="M9" s="293"/>
      <c r="N9" s="293"/>
      <c r="O9" s="293"/>
      <c r="P9" s="295"/>
    </row>
    <row r="10" spans="1:16" ht="26">
      <c r="A10" s="49"/>
      <c r="B10" s="17" t="s">
        <v>54</v>
      </c>
      <c r="C10" s="28">
        <v>279287.3</v>
      </c>
      <c r="D10" s="28">
        <v>280105.2</v>
      </c>
      <c r="E10" s="28">
        <v>236085.7</v>
      </c>
      <c r="F10" s="28">
        <v>226700</v>
      </c>
      <c r="G10" s="28">
        <v>211790</v>
      </c>
      <c r="H10" s="28">
        <v>215107.7</v>
      </c>
      <c r="I10" s="28">
        <v>220485.2</v>
      </c>
      <c r="J10" s="28">
        <v>256208.2</v>
      </c>
      <c r="K10" s="28">
        <v>282516.90000000002</v>
      </c>
      <c r="L10" s="28">
        <v>320018.40000000002</v>
      </c>
      <c r="M10" s="28">
        <v>252285</v>
      </c>
      <c r="N10" s="28">
        <v>205989.3</v>
      </c>
      <c r="O10" s="154">
        <v>297072</v>
      </c>
      <c r="P10" s="152">
        <v>294775.90000000002</v>
      </c>
    </row>
    <row r="11" spans="1:16" ht="26">
      <c r="A11" s="49"/>
      <c r="B11" s="17" t="s">
        <v>79</v>
      </c>
      <c r="C11" s="24">
        <f>(C10/C6)*1000</f>
        <v>5260.6385383311354</v>
      </c>
      <c r="D11" s="24">
        <f>(D10/D6)*1000</f>
        <v>5276.0444528159733</v>
      </c>
      <c r="E11" s="24">
        <f>(E10/E6)*1000</f>
        <v>4446.895837257488</v>
      </c>
      <c r="F11" s="24">
        <f t="shared" ref="F11:O11" si="0">(F10/F6)*1000</f>
        <v>4270.1073648521378</v>
      </c>
      <c r="G11" s="24">
        <f t="shared" si="0"/>
        <v>3989.263514786212</v>
      </c>
      <c r="H11" s="24">
        <f t="shared" si="0"/>
        <v>4051.7555095121497</v>
      </c>
      <c r="I11" s="24">
        <f t="shared" si="0"/>
        <v>4153.045771331701</v>
      </c>
      <c r="J11" s="24">
        <f t="shared" si="0"/>
        <v>4825.9220192126586</v>
      </c>
      <c r="K11" s="24">
        <f t="shared" si="0"/>
        <v>5321.4710868336788</v>
      </c>
      <c r="L11" s="24">
        <f t="shared" si="0"/>
        <v>6027.8470521755517</v>
      </c>
      <c r="M11" s="24">
        <f t="shared" si="0"/>
        <v>4752.024863439442</v>
      </c>
      <c r="N11" s="24">
        <f t="shared" si="0"/>
        <v>3880.0018835938968</v>
      </c>
      <c r="O11" s="24">
        <f t="shared" si="0"/>
        <v>5595.6300621585988</v>
      </c>
      <c r="P11" s="143">
        <f t="shared" ref="P11" si="1">(P10/P6)*1000</f>
        <v>5552.3808626860055</v>
      </c>
    </row>
    <row r="12" spans="1:16" ht="26">
      <c r="A12" s="49"/>
      <c r="B12" s="17" t="s">
        <v>65</v>
      </c>
      <c r="C12" s="24">
        <f t="shared" ref="C12:O12" si="2">C10/C7</f>
        <v>807.18872832369937</v>
      </c>
      <c r="D12" s="24">
        <f t="shared" si="2"/>
        <v>725.66113989637313</v>
      </c>
      <c r="E12" s="24">
        <f t="shared" si="2"/>
        <v>605.34794871794873</v>
      </c>
      <c r="F12" s="24">
        <f t="shared" si="2"/>
        <v>579.79539641943734</v>
      </c>
      <c r="G12" s="24">
        <f t="shared" si="2"/>
        <v>596.5915492957746</v>
      </c>
      <c r="H12" s="24">
        <f t="shared" si="2"/>
        <v>597.52138888888896</v>
      </c>
      <c r="I12" s="24">
        <f t="shared" si="2"/>
        <v>614.16490250696381</v>
      </c>
      <c r="J12" s="24">
        <f t="shared" si="2"/>
        <v>709.71800554016625</v>
      </c>
      <c r="K12" s="24">
        <f t="shared" si="2"/>
        <v>765.62845528455296</v>
      </c>
      <c r="L12" s="24">
        <f t="shared" si="2"/>
        <v>844.37572559366765</v>
      </c>
      <c r="M12" s="24">
        <f t="shared" si="2"/>
        <v>616.83374083129581</v>
      </c>
      <c r="N12" s="24">
        <f t="shared" si="2"/>
        <v>564.35424657534247</v>
      </c>
      <c r="O12" s="24">
        <f t="shared" si="2"/>
        <v>871.17888563049848</v>
      </c>
      <c r="P12" s="143">
        <f t="shared" ref="P12" si="3">P10/P7</f>
        <v>879.92805970149266</v>
      </c>
    </row>
    <row r="13" spans="1:16" ht="26">
      <c r="A13" s="49"/>
      <c r="B13" s="17" t="s">
        <v>55</v>
      </c>
      <c r="C13" s="24">
        <f>C10*Factors!C12</f>
        <v>214.77193370000001</v>
      </c>
      <c r="D13" s="24">
        <f>D10*Factors!C13</f>
        <v>212.59984680000002</v>
      </c>
      <c r="E13" s="24">
        <f>E10*Factors!C14</f>
        <v>176.11993220000002</v>
      </c>
      <c r="F13" s="24">
        <f>F10*Factors!C15</f>
        <v>178.18620000000001</v>
      </c>
      <c r="G13" s="24">
        <f>G10*Factors!C16</f>
        <v>155.87744000000001</v>
      </c>
      <c r="H13" s="24">
        <f>H10*Factors!C17</f>
        <v>156.1681902</v>
      </c>
      <c r="I13" s="24">
        <f>I10*Factors!C18</f>
        <v>157.42643280000001</v>
      </c>
      <c r="J13" s="24">
        <f>J10*Factors!C19</f>
        <v>173.70915960000002</v>
      </c>
      <c r="K13" s="24">
        <f>K10*Factors!C20</f>
        <v>192.67652580000001</v>
      </c>
      <c r="L13" s="24">
        <f>L10*Factors!C21</f>
        <v>221.13271440000003</v>
      </c>
      <c r="M13" s="24">
        <f>M10*Factors!C22</f>
        <v>163.73296499999998</v>
      </c>
      <c r="N13" s="24">
        <f>N10*Factors!C23</f>
        <v>108.5563611</v>
      </c>
      <c r="O13" s="24">
        <f>O10*Factors!C24</f>
        <v>178.837344</v>
      </c>
      <c r="P13" s="143">
        <f>P10*Factors!C25</f>
        <v>155.0521234</v>
      </c>
    </row>
    <row r="14" spans="1:16" ht="34">
      <c r="A14" s="49"/>
      <c r="B14" s="292" t="s">
        <v>64</v>
      </c>
      <c r="C14" s="293"/>
      <c r="D14" s="293"/>
      <c r="E14" s="293"/>
      <c r="F14" s="293"/>
      <c r="G14" s="293"/>
      <c r="H14" s="293"/>
      <c r="I14" s="293"/>
      <c r="J14" s="293"/>
      <c r="K14" s="293"/>
      <c r="L14" s="293"/>
      <c r="M14" s="293"/>
      <c r="N14" s="293"/>
      <c r="O14" s="293"/>
      <c r="P14" s="295"/>
    </row>
    <row r="15" spans="1:16" ht="26">
      <c r="A15" s="49"/>
      <c r="B15" s="17" t="s">
        <v>52</v>
      </c>
      <c r="C15" s="28">
        <v>36583.866108000002</v>
      </c>
      <c r="D15" s="28">
        <v>30157.802961000001</v>
      </c>
      <c r="E15" s="28">
        <v>22593.770601600001</v>
      </c>
      <c r="F15" s="28">
        <v>22602.930879349999</v>
      </c>
      <c r="G15" s="28">
        <v>27758.869380299999</v>
      </c>
      <c r="H15" s="28">
        <v>30798.745666999999</v>
      </c>
      <c r="I15" s="28">
        <v>22600.4703123</v>
      </c>
      <c r="J15" s="28">
        <v>19453.760482999998</v>
      </c>
      <c r="K15" s="28">
        <v>24876.288546</v>
      </c>
      <c r="L15" s="28">
        <v>27534.7620288</v>
      </c>
      <c r="M15" s="28">
        <v>23997.1122985</v>
      </c>
      <c r="N15" s="28">
        <v>25257.042109999999</v>
      </c>
      <c r="O15" s="145">
        <v>31730.1</v>
      </c>
      <c r="P15" s="142">
        <v>25809</v>
      </c>
    </row>
    <row r="16" spans="1:16" ht="26">
      <c r="A16" s="49"/>
      <c r="B16" s="17" t="s">
        <v>147</v>
      </c>
      <c r="C16" s="24">
        <f>(C15/C6)*1000</f>
        <v>689.09146935392732</v>
      </c>
      <c r="D16" s="24">
        <f>(D15/D6)*1000</f>
        <v>568.05053608965909</v>
      </c>
      <c r="E16" s="24">
        <f>(E15/E6)*1000</f>
        <v>425.57488418911282</v>
      </c>
      <c r="F16" s="24">
        <f t="shared" ref="F16:N16" si="4">(F15/F6)*1000</f>
        <v>425.74742662177437</v>
      </c>
      <c r="G16" s="24">
        <f t="shared" si="4"/>
        <v>522.86436956677335</v>
      </c>
      <c r="H16" s="24">
        <f t="shared" si="4"/>
        <v>580.12329378414006</v>
      </c>
      <c r="I16" s="24">
        <f t="shared" si="4"/>
        <v>425.70107953098511</v>
      </c>
      <c r="J16" s="24">
        <f t="shared" si="4"/>
        <v>366.42984522508942</v>
      </c>
      <c r="K16" s="24">
        <f t="shared" si="4"/>
        <v>468.56825289131666</v>
      </c>
      <c r="L16" s="24">
        <f t="shared" si="4"/>
        <v>518.643097170842</v>
      </c>
      <c r="M16" s="24">
        <f t="shared" si="4"/>
        <v>452.00814274816349</v>
      </c>
      <c r="N16" s="24">
        <f t="shared" si="4"/>
        <v>475.74010378602372</v>
      </c>
      <c r="O16" s="24">
        <f>(O15/O6)*1000</f>
        <v>597.66622716142388</v>
      </c>
      <c r="P16" s="143">
        <f>(P15/P6)*1000</f>
        <v>486.13674891693353</v>
      </c>
    </row>
    <row r="17" spans="1:16" ht="26">
      <c r="A17" s="49"/>
      <c r="B17" s="17" t="s">
        <v>63</v>
      </c>
      <c r="C17" s="24">
        <f t="shared" ref="C17:O17" si="5">C15/C7</f>
        <v>105.73371707514451</v>
      </c>
      <c r="D17" s="24">
        <f t="shared" si="5"/>
        <v>78.12902321502591</v>
      </c>
      <c r="E17" s="24">
        <f t="shared" si="5"/>
        <v>57.932745132307694</v>
      </c>
      <c r="F17" s="24">
        <f t="shared" si="5"/>
        <v>57.808007364066491</v>
      </c>
      <c r="G17" s="24">
        <f t="shared" si="5"/>
        <v>78.193998254366193</v>
      </c>
      <c r="H17" s="24">
        <f t="shared" si="5"/>
        <v>85.552071297222227</v>
      </c>
      <c r="I17" s="24">
        <f t="shared" si="5"/>
        <v>62.953956301671312</v>
      </c>
      <c r="J17" s="24">
        <f t="shared" si="5"/>
        <v>53.888533193905815</v>
      </c>
      <c r="K17" s="24">
        <f t="shared" si="5"/>
        <v>67.415416113821138</v>
      </c>
      <c r="L17" s="24">
        <f t="shared" si="5"/>
        <v>72.651087147229546</v>
      </c>
      <c r="M17" s="24">
        <f t="shared" si="5"/>
        <v>58.67264620660147</v>
      </c>
      <c r="N17" s="24">
        <f t="shared" si="5"/>
        <v>69.197375643835613</v>
      </c>
      <c r="O17" s="24">
        <f t="shared" si="5"/>
        <v>93.050146627565979</v>
      </c>
      <c r="P17" s="143">
        <f t="shared" ref="P17" si="6">P15/P7</f>
        <v>77.041791044776119</v>
      </c>
    </row>
    <row r="18" spans="1:16" ht="26">
      <c r="A18" s="49"/>
      <c r="B18" s="22" t="s">
        <v>62</v>
      </c>
      <c r="C18" s="21">
        <f>C15*Factors!C5</f>
        <v>245.48349364625727</v>
      </c>
      <c r="D18" s="21">
        <f>D15*Factors!C5</f>
        <v>202.36359956343742</v>
      </c>
      <c r="E18" s="21">
        <f>E15*Factors!C5</f>
        <v>151.60775314312681</v>
      </c>
      <c r="F18" s="21">
        <f>F15*Factors!C5</f>
        <v>151.66922004709485</v>
      </c>
      <c r="G18" s="21">
        <f>G15*Factors!C5</f>
        <v>186.26637805390473</v>
      </c>
      <c r="H18" s="21">
        <f>H15*Factors!C5</f>
        <v>206.66442589577409</v>
      </c>
      <c r="I18" s="21">
        <f>I15*Factors!C5</f>
        <v>151.65270925531573</v>
      </c>
      <c r="J18" s="21">
        <f>J15*Factors!C5</f>
        <v>130.53779154521993</v>
      </c>
      <c r="K18" s="21">
        <f>K15*Factors!C5</f>
        <v>166.92380742911868</v>
      </c>
      <c r="L18" s="21">
        <f>L15*Factors!C5</f>
        <v>184.76258248906149</v>
      </c>
      <c r="M18" s="21">
        <f>M15*Factors!C5</f>
        <v>161.02439657598549</v>
      </c>
      <c r="N18" s="21">
        <f>N15*Factors!C5</f>
        <v>169.47872370923659</v>
      </c>
      <c r="O18" s="21">
        <f>O15*Factors!C5</f>
        <v>212.91395990654459</v>
      </c>
      <c r="P18" s="144">
        <f>P15*Factors!C5</f>
        <v>173.18244793517857</v>
      </c>
    </row>
    <row r="19" spans="1:16" ht="34">
      <c r="A19" s="49"/>
      <c r="B19" s="245" t="s">
        <v>61</v>
      </c>
      <c r="C19" s="246"/>
      <c r="D19" s="246"/>
      <c r="E19" s="246"/>
      <c r="F19" s="246"/>
      <c r="G19" s="246"/>
      <c r="H19" s="246"/>
      <c r="I19" s="246"/>
      <c r="J19" s="246"/>
      <c r="K19" s="246"/>
      <c r="L19" s="246"/>
      <c r="M19" s="246"/>
      <c r="N19" s="246"/>
      <c r="O19" s="246"/>
      <c r="P19" s="247"/>
    </row>
    <row r="20" spans="1:16" ht="26">
      <c r="A20" s="49"/>
      <c r="B20" s="39" t="s">
        <v>51</v>
      </c>
      <c r="C20" s="166">
        <v>345</v>
      </c>
      <c r="D20" s="166">
        <v>287.5</v>
      </c>
      <c r="E20" s="166">
        <v>309.7</v>
      </c>
      <c r="F20" s="166">
        <v>321.2</v>
      </c>
      <c r="G20" s="166">
        <v>253.7</v>
      </c>
      <c r="H20" s="166">
        <v>264.7</v>
      </c>
      <c r="I20" s="166">
        <v>257.8</v>
      </c>
      <c r="J20" s="166">
        <v>396.7</v>
      </c>
      <c r="K20" s="166">
        <v>319.60000000000002</v>
      </c>
      <c r="L20" s="166">
        <v>384.1</v>
      </c>
      <c r="M20" s="166">
        <v>362.1</v>
      </c>
      <c r="N20" s="166">
        <v>255.2</v>
      </c>
      <c r="O20" s="19">
        <v>316.3</v>
      </c>
      <c r="P20" s="173">
        <v>444.7</v>
      </c>
    </row>
    <row r="21" spans="1:16" ht="26">
      <c r="A21" s="49"/>
      <c r="B21" s="17" t="s">
        <v>151</v>
      </c>
      <c r="C21" s="129">
        <f>(C20/C6)*1000</f>
        <v>6.498398945187418</v>
      </c>
      <c r="D21" s="129">
        <f>(D20/D6)*1000</f>
        <v>5.415332454322848</v>
      </c>
      <c r="E21" s="129">
        <f>(E20/E6)*1000</f>
        <v>5.8334902994914293</v>
      </c>
      <c r="F21" s="129">
        <f t="shared" ref="F21:O21" si="7">(F20/F6)*1000</f>
        <v>6.0501035976643438</v>
      </c>
      <c r="G21" s="129">
        <f t="shared" si="7"/>
        <v>4.7786777170841965</v>
      </c>
      <c r="H21" s="129">
        <f t="shared" si="7"/>
        <v>4.9858730457713314</v>
      </c>
      <c r="I21" s="129">
        <f t="shared" si="7"/>
        <v>4.8559050668675834</v>
      </c>
      <c r="J21" s="129">
        <f t="shared" si="7"/>
        <v>7.4722169900169524</v>
      </c>
      <c r="K21" s="129">
        <f t="shared" si="7"/>
        <v>6.0199660953098517</v>
      </c>
      <c r="L21" s="129">
        <f t="shared" si="7"/>
        <v>7.2348841589753254</v>
      </c>
      <c r="M21" s="129">
        <f t="shared" si="7"/>
        <v>6.8204935016010557</v>
      </c>
      <c r="N21" s="129">
        <f t="shared" si="7"/>
        <v>4.8069316255415329</v>
      </c>
      <c r="O21" s="129">
        <f t="shared" si="7"/>
        <v>5.9578074967037109</v>
      </c>
      <c r="P21" s="147">
        <f t="shared" ref="P21" si="8">(P20/P6)*1000</f>
        <v>8.3763420606517229</v>
      </c>
    </row>
    <row r="22" spans="1:16" ht="26">
      <c r="A22" s="49"/>
      <c r="B22" s="17" t="s">
        <v>149</v>
      </c>
      <c r="C22" s="67">
        <f>(C20/C7)*1000</f>
        <v>997.1098265895954</v>
      </c>
      <c r="D22" s="67">
        <f>(D20/D7)*1000</f>
        <v>744.81865284974094</v>
      </c>
      <c r="E22" s="67">
        <f>(E20/E7)*1000</f>
        <v>794.10256410256409</v>
      </c>
      <c r="F22" s="67">
        <f t="shared" ref="F22:O22" si="9">(F20/F7)*1000</f>
        <v>821.48337595907924</v>
      </c>
      <c r="G22" s="67">
        <f t="shared" si="9"/>
        <v>714.64788732394356</v>
      </c>
      <c r="H22" s="67">
        <f t="shared" si="9"/>
        <v>735.27777777777771</v>
      </c>
      <c r="I22" s="67">
        <f t="shared" si="9"/>
        <v>718.10584958217271</v>
      </c>
      <c r="J22" s="67">
        <f t="shared" si="9"/>
        <v>1098.8919667590028</v>
      </c>
      <c r="K22" s="67">
        <f t="shared" si="9"/>
        <v>866.12466124661262</v>
      </c>
      <c r="L22" s="67">
        <f t="shared" si="9"/>
        <v>1013.4564643799473</v>
      </c>
      <c r="M22" s="67">
        <f t="shared" si="9"/>
        <v>885.33007334963327</v>
      </c>
      <c r="N22" s="67">
        <f t="shared" si="9"/>
        <v>699.17808219178085</v>
      </c>
      <c r="O22" s="67">
        <f t="shared" si="9"/>
        <v>927.56598240469214</v>
      </c>
      <c r="P22" s="148">
        <f t="shared" ref="P22" si="10">(P20/P7)*1000</f>
        <v>1327.4626865671642</v>
      </c>
    </row>
    <row r="23" spans="1:16" ht="27" thickBot="1">
      <c r="A23" s="49"/>
      <c r="B23" s="22" t="s">
        <v>55</v>
      </c>
      <c r="C23" s="167">
        <f>(C20*Factors!C27)/1000</f>
        <v>1.0967549999999999</v>
      </c>
      <c r="D23" s="167">
        <f>(D20*Factors!C27)/1000</f>
        <v>0.91396250000000001</v>
      </c>
      <c r="E23" s="167">
        <f>(E20*Factors!C27)/1000</f>
        <v>0.98453629999999992</v>
      </c>
      <c r="F23" s="167">
        <f>(F20*Factors!C27)/1000</f>
        <v>1.0210948</v>
      </c>
      <c r="G23" s="167">
        <f>(G20*Factors!C27)/1000</f>
        <v>0.80651229999999985</v>
      </c>
      <c r="H23" s="167">
        <f>(H20*Factors!C27)/1000</f>
        <v>0.84148129999999988</v>
      </c>
      <c r="I23" s="167">
        <f>(I20*Factors!C27)/1000</f>
        <v>0.8195462</v>
      </c>
      <c r="J23" s="167">
        <f>(J20*Factors!C27)/1000</f>
        <v>1.2611092999999998</v>
      </c>
      <c r="K23" s="167">
        <f>(K20*Factors!C27)/1000</f>
        <v>1.0160084</v>
      </c>
      <c r="L23" s="167">
        <f>(L20*Factors!C27)/1000</f>
        <v>1.2210539</v>
      </c>
      <c r="M23" s="167">
        <f>(M20*Factors!C27)/1000</f>
        <v>1.1511159</v>
      </c>
      <c r="N23" s="167">
        <f>(N20*Factors!C27)/1000</f>
        <v>0.81128079999999991</v>
      </c>
      <c r="O23" s="167">
        <f>(O20*Factors!C27)/1000</f>
        <v>1.0055177</v>
      </c>
      <c r="P23" s="174">
        <f>(P20*Factors!C27)/1000</f>
        <v>1.4137013</v>
      </c>
    </row>
    <row r="24" spans="1:16" ht="41" thickTop="1" thickBot="1">
      <c r="A24" s="49"/>
      <c r="B24" s="306" t="s">
        <v>60</v>
      </c>
      <c r="C24" s="307"/>
      <c r="D24" s="307"/>
      <c r="E24" s="307"/>
      <c r="F24" s="307"/>
      <c r="G24" s="307"/>
      <c r="H24" s="307"/>
      <c r="I24" s="307"/>
      <c r="J24" s="307"/>
      <c r="K24" s="307"/>
      <c r="L24" s="307"/>
      <c r="M24" s="307"/>
      <c r="N24" s="307"/>
      <c r="O24" s="307"/>
      <c r="P24" s="308"/>
    </row>
    <row r="25" spans="1:16" ht="31" thickTop="1" thickBot="1">
      <c r="A25" s="49"/>
      <c r="B25" s="159" t="s">
        <v>59</v>
      </c>
      <c r="C25" s="160">
        <f t="shared" ref="C25:O25" si="11">C8+C13+C18+C23</f>
        <v>459.42168234625723</v>
      </c>
      <c r="D25" s="160">
        <f t="shared" si="11"/>
        <v>413.94690886343744</v>
      </c>
      <c r="E25" s="160">
        <f t="shared" si="11"/>
        <v>326.78172164312684</v>
      </c>
      <c r="F25" s="160">
        <f t="shared" si="11"/>
        <v>328.94601484709489</v>
      </c>
      <c r="G25" s="160">
        <f t="shared" si="11"/>
        <v>341.01983035390475</v>
      </c>
      <c r="H25" s="160">
        <f t="shared" si="11"/>
        <v>361.74359739577409</v>
      </c>
      <c r="I25" s="160">
        <f t="shared" si="11"/>
        <v>307.96818825531574</v>
      </c>
      <c r="J25" s="160">
        <f t="shared" si="11"/>
        <v>303.57756044521994</v>
      </c>
      <c r="K25" s="160">
        <f t="shared" si="11"/>
        <v>358.68584162911867</v>
      </c>
      <c r="L25" s="160">
        <f t="shared" si="11"/>
        <v>405.18585078906153</v>
      </c>
      <c r="M25" s="160">
        <f t="shared" si="11"/>
        <v>323.97797747598548</v>
      </c>
      <c r="N25" s="160">
        <f t="shared" si="11"/>
        <v>276.91586560923662</v>
      </c>
      <c r="O25" s="160">
        <f t="shared" si="11"/>
        <v>390.82632160654458</v>
      </c>
      <c r="P25" s="160">
        <f t="shared" ref="P25" si="12">P8+P13+P18+P23</f>
        <v>327.71777263517862</v>
      </c>
    </row>
    <row r="26" spans="1:16" ht="31" thickTop="1" thickBot="1">
      <c r="A26" s="49"/>
      <c r="B26" s="13" t="s">
        <v>150</v>
      </c>
      <c r="C26" s="12">
        <f>(C25/C6)*1000</f>
        <v>8.6536387708844824</v>
      </c>
      <c r="D26" s="12">
        <f>(D25/D6)*1000</f>
        <v>7.7970787128166776</v>
      </c>
      <c r="E26" s="12">
        <f>(E25/E6)*1000</f>
        <v>6.1552405658905043</v>
      </c>
      <c r="F26" s="12">
        <f t="shared" ref="F26:N26" si="13">(F25/F6)*1000</f>
        <v>6.1960070605970028</v>
      </c>
      <c r="G26" s="12">
        <f t="shared" si="13"/>
        <v>6.4234287126371212</v>
      </c>
      <c r="H26" s="12">
        <f t="shared" si="13"/>
        <v>6.813780323898551</v>
      </c>
      <c r="I26" s="12">
        <f t="shared" si="13"/>
        <v>5.8008699991583299</v>
      </c>
      <c r="J26" s="12">
        <f t="shared" si="13"/>
        <v>5.7181684016805416</v>
      </c>
      <c r="K26" s="12">
        <f t="shared" si="13"/>
        <v>6.7561846228879014</v>
      </c>
      <c r="L26" s="12">
        <f t="shared" si="13"/>
        <v>7.6320559576014606</v>
      </c>
      <c r="M26" s="12">
        <f t="shared" si="13"/>
        <v>6.1024294118663676</v>
      </c>
      <c r="N26" s="12">
        <f t="shared" si="13"/>
        <v>5.2159703448716641</v>
      </c>
      <c r="O26" s="12">
        <f>(O25/O6)*1000</f>
        <v>7.3615807422592692</v>
      </c>
      <c r="P26" s="12">
        <f>(P25/P6)*1000</f>
        <v>6.1728719652510566</v>
      </c>
    </row>
    <row r="27" spans="1:16" ht="31" thickTop="1" thickBot="1">
      <c r="A27" s="49"/>
      <c r="B27" s="13" t="s">
        <v>58</v>
      </c>
      <c r="C27" s="12">
        <f t="shared" ref="C27:O27" si="14">C25/C7</f>
        <v>1.3278083304805122</v>
      </c>
      <c r="D27" s="12">
        <f t="shared" si="14"/>
        <v>1.0724013182990608</v>
      </c>
      <c r="E27" s="12">
        <f t="shared" si="14"/>
        <v>0.83790185036699194</v>
      </c>
      <c r="F27" s="12">
        <f t="shared" si="14"/>
        <v>0.84129415561916854</v>
      </c>
      <c r="G27" s="12">
        <f t="shared" si="14"/>
        <v>0.96061924043353453</v>
      </c>
      <c r="H27" s="12">
        <f t="shared" si="14"/>
        <v>1.0048433260993725</v>
      </c>
      <c r="I27" s="12">
        <f t="shared" si="14"/>
        <v>0.8578501065607681</v>
      </c>
      <c r="J27" s="12">
        <f t="shared" si="14"/>
        <v>0.84093507048537386</v>
      </c>
      <c r="K27" s="12">
        <f t="shared" si="14"/>
        <v>0.9720483512984246</v>
      </c>
      <c r="L27" s="12">
        <f t="shared" si="14"/>
        <v>1.0690919545885529</v>
      </c>
      <c r="M27" s="12">
        <f t="shared" si="14"/>
        <v>0.79212219431781294</v>
      </c>
      <c r="N27" s="12">
        <f t="shared" si="14"/>
        <v>0.75867360440886744</v>
      </c>
      <c r="O27" s="12">
        <f t="shared" si="14"/>
        <v>1.1461182451804826</v>
      </c>
      <c r="P27" s="12">
        <f t="shared" ref="P27" si="15">P25/P7</f>
        <v>0.97826200786620487</v>
      </c>
    </row>
    <row r="28" spans="1:16" ht="14" customHeight="1" thickTop="1">
      <c r="A28" s="49"/>
      <c r="B28" s="11"/>
      <c r="C28" s="10"/>
      <c r="D28" s="10"/>
      <c r="E28" s="10"/>
      <c r="F28" s="10"/>
      <c r="G28" s="10"/>
      <c r="H28" s="10"/>
      <c r="I28" s="10"/>
      <c r="J28" s="10"/>
      <c r="K28" s="10"/>
      <c r="L28" s="10"/>
      <c r="M28" s="9"/>
      <c r="N28" s="9"/>
      <c r="O28" s="169"/>
      <c r="P28" s="8"/>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5"/>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51"/>
      <c r="B31" s="266"/>
      <c r="C31" s="248"/>
      <c r="D31" s="248"/>
      <c r="E31" s="250"/>
      <c r="F31" s="252"/>
      <c r="G31" s="254"/>
      <c r="H31" s="273" t="s">
        <v>48</v>
      </c>
      <c r="I31" s="274"/>
      <c r="J31" s="274"/>
      <c r="K31" s="274"/>
      <c r="L31" s="274"/>
      <c r="M31" s="274"/>
      <c r="N31" s="274"/>
      <c r="O31" s="274"/>
      <c r="P31" s="275"/>
    </row>
    <row r="32" spans="1:16" ht="26" customHeight="1">
      <c r="A32" s="51"/>
      <c r="B32" s="281" t="s">
        <v>47</v>
      </c>
      <c r="C32" s="283" t="s">
        <v>46</v>
      </c>
      <c r="D32" s="285" t="s">
        <v>45</v>
      </c>
      <c r="E32" s="287" t="s">
        <v>44</v>
      </c>
      <c r="F32" s="289" t="s">
        <v>43</v>
      </c>
      <c r="G32" s="279" t="s">
        <v>42</v>
      </c>
      <c r="H32" s="273" t="s">
        <v>41</v>
      </c>
      <c r="I32" s="274"/>
      <c r="J32" s="274"/>
      <c r="K32" s="274"/>
      <c r="L32" s="274"/>
      <c r="M32" s="274"/>
      <c r="N32" s="274"/>
      <c r="O32" s="274"/>
      <c r="P32" s="275"/>
    </row>
    <row r="33" spans="1:16" ht="30" customHeight="1" thickBot="1">
      <c r="A33" s="50"/>
      <c r="B33" s="282"/>
      <c r="C33" s="284"/>
      <c r="D33" s="286"/>
      <c r="E33" s="288"/>
      <c r="F33" s="290"/>
      <c r="G33" s="280"/>
      <c r="H33" s="276"/>
      <c r="I33" s="277"/>
      <c r="J33" s="277"/>
      <c r="K33" s="277"/>
      <c r="L33" s="277"/>
      <c r="M33" s="277"/>
      <c r="N33" s="277"/>
      <c r="O33" s="277"/>
      <c r="P33" s="278"/>
    </row>
    <row r="34" spans="1:16" ht="18" thickTop="1">
      <c r="A34" s="46"/>
    </row>
  </sheetData>
  <mergeCells count="25">
    <mergeCell ref="F32:F33"/>
    <mergeCell ref="H32:P33"/>
    <mergeCell ref="B29:G29"/>
    <mergeCell ref="B30:B31"/>
    <mergeCell ref="C30:C31"/>
    <mergeCell ref="D30:D31"/>
    <mergeCell ref="E30:E31"/>
    <mergeCell ref="G32:G33"/>
    <mergeCell ref="B32:B33"/>
    <mergeCell ref="M2:P4"/>
    <mergeCell ref="B9:P9"/>
    <mergeCell ref="C32:C33"/>
    <mergeCell ref="D32:D33"/>
    <mergeCell ref="F30:F31"/>
    <mergeCell ref="G30:G31"/>
    <mergeCell ref="B2:G2"/>
    <mergeCell ref="B3:D3"/>
    <mergeCell ref="B4:J4"/>
    <mergeCell ref="H29:P29"/>
    <mergeCell ref="H30:P30"/>
    <mergeCell ref="H31:P31"/>
    <mergeCell ref="E32:E33"/>
    <mergeCell ref="B14:P14"/>
    <mergeCell ref="B19:P19"/>
    <mergeCell ref="B24:P24"/>
  </mergeCells>
  <pageMargins left="0.7" right="0.7" top="0.75" bottom="0.75" header="0.3" footer="0.3"/>
  <pageSetup scale="40"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3384-6A31-8C4A-99E7-698D81B30B61}">
  <sheetPr>
    <pageSetUpPr fitToPage="1"/>
  </sheetPr>
  <dimension ref="A1:P34"/>
  <sheetViews>
    <sheetView topLeftCell="H4" zoomScale="70" zoomScaleNormal="70" workbookViewId="0">
      <selection activeCell="P25" sqref="P25"/>
    </sheetView>
  </sheetViews>
  <sheetFormatPr baseColWidth="10" defaultColWidth="11.1640625" defaultRowHeight="16"/>
  <cols>
    <col min="1" max="1" width="6.33203125" customWidth="1"/>
    <col min="2" max="2" width="41.1640625" customWidth="1"/>
    <col min="3" max="16" width="17.83203125" customWidth="1"/>
  </cols>
  <sheetData>
    <row r="1" spans="1:16" ht="23" customHeight="1" thickBot="1">
      <c r="A1" s="52"/>
      <c r="B1" s="52"/>
      <c r="C1" s="52"/>
      <c r="D1" s="52"/>
      <c r="E1" s="52"/>
      <c r="F1" s="52"/>
      <c r="G1" s="52"/>
      <c r="H1" s="52"/>
      <c r="I1" s="52"/>
      <c r="J1" s="52"/>
      <c r="K1" s="52"/>
      <c r="L1" s="52"/>
      <c r="M1" s="52"/>
      <c r="N1" s="52"/>
    </row>
    <row r="2" spans="1:16" ht="66" customHeight="1" thickTop="1">
      <c r="A2" s="49"/>
      <c r="B2" s="255" t="s">
        <v>82</v>
      </c>
      <c r="C2" s="256"/>
      <c r="D2" s="256"/>
      <c r="E2" s="256"/>
      <c r="F2" s="256"/>
      <c r="G2" s="256"/>
      <c r="H2" s="44"/>
      <c r="I2" s="44"/>
      <c r="J2" s="44"/>
      <c r="K2" s="44"/>
      <c r="L2" s="44"/>
      <c r="M2" s="239"/>
      <c r="N2" s="239"/>
      <c r="O2" s="239"/>
      <c r="P2" s="240"/>
    </row>
    <row r="3" spans="1:16" ht="44" customHeight="1">
      <c r="A3" s="49"/>
      <c r="B3" s="257" t="s">
        <v>73</v>
      </c>
      <c r="C3" s="258"/>
      <c r="D3" s="258"/>
      <c r="E3" s="42"/>
      <c r="F3" s="42"/>
      <c r="G3" s="42"/>
      <c r="H3" s="42"/>
      <c r="I3" s="42"/>
      <c r="J3" s="42"/>
      <c r="K3" s="42"/>
      <c r="L3" s="42"/>
      <c r="M3" s="241"/>
      <c r="N3" s="241"/>
      <c r="O3" s="241"/>
      <c r="P3" s="242"/>
    </row>
    <row r="4" spans="1:16" ht="111" customHeight="1" thickBot="1">
      <c r="A4" s="49"/>
      <c r="B4" s="259" t="s">
        <v>81</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1:16" ht="26">
      <c r="A6" s="49"/>
      <c r="B6" s="39" t="s">
        <v>45</v>
      </c>
      <c r="C6" s="38">
        <v>60192</v>
      </c>
      <c r="D6" s="38">
        <v>60192</v>
      </c>
      <c r="E6" s="38">
        <v>60192</v>
      </c>
      <c r="F6" s="38">
        <v>60192</v>
      </c>
      <c r="G6" s="38">
        <v>60192</v>
      </c>
      <c r="H6" s="38">
        <v>60192</v>
      </c>
      <c r="I6" s="38">
        <v>60192</v>
      </c>
      <c r="J6" s="38">
        <v>60192</v>
      </c>
      <c r="K6" s="38">
        <v>60192</v>
      </c>
      <c r="L6" s="38">
        <v>60192</v>
      </c>
      <c r="M6" s="38">
        <v>60192</v>
      </c>
      <c r="N6" s="38">
        <v>60192</v>
      </c>
      <c r="O6" s="38">
        <v>60192</v>
      </c>
      <c r="P6" s="136">
        <v>60192</v>
      </c>
    </row>
    <row r="7" spans="1:16" ht="26">
      <c r="A7" s="49"/>
      <c r="B7" s="22" t="s">
        <v>68</v>
      </c>
      <c r="C7" s="35">
        <v>315</v>
      </c>
      <c r="D7" s="36">
        <v>369</v>
      </c>
      <c r="E7" s="36">
        <v>378</v>
      </c>
      <c r="F7" s="36">
        <v>352</v>
      </c>
      <c r="G7" s="36">
        <v>328</v>
      </c>
      <c r="H7" s="35">
        <v>311</v>
      </c>
      <c r="I7" s="34">
        <v>302</v>
      </c>
      <c r="J7" s="34">
        <v>311</v>
      </c>
      <c r="K7" s="34">
        <v>306</v>
      </c>
      <c r="L7" s="34">
        <v>295</v>
      </c>
      <c r="M7" s="34">
        <v>288</v>
      </c>
      <c r="N7" s="34">
        <v>262</v>
      </c>
      <c r="O7" s="55">
        <v>261</v>
      </c>
      <c r="P7" s="137">
        <v>229</v>
      </c>
    </row>
    <row r="8" spans="1:16" ht="26">
      <c r="A8" s="49"/>
      <c r="B8" s="17" t="s">
        <v>67</v>
      </c>
      <c r="C8" s="32">
        <v>-9.922500000000003</v>
      </c>
      <c r="D8" s="32">
        <v>-9.922500000000003</v>
      </c>
      <c r="E8" s="32">
        <v>-9.922500000000003</v>
      </c>
      <c r="F8" s="32">
        <v>-9.922500000000003</v>
      </c>
      <c r="G8" s="32">
        <v>-9.922500000000003</v>
      </c>
      <c r="H8" s="32">
        <v>-9.922500000000003</v>
      </c>
      <c r="I8" s="32">
        <v>-9.922500000000003</v>
      </c>
      <c r="J8" s="32">
        <v>-9.922500000000003</v>
      </c>
      <c r="K8" s="32">
        <v>-9.922500000000003</v>
      </c>
      <c r="L8" s="32">
        <v>-9.922500000000003</v>
      </c>
      <c r="M8" s="32">
        <v>-9.922500000000003</v>
      </c>
      <c r="N8" s="32">
        <v>-9.922500000000003</v>
      </c>
      <c r="O8" s="32">
        <v>-9.922500000000003</v>
      </c>
      <c r="P8" s="138">
        <v>-9.922500000000003</v>
      </c>
    </row>
    <row r="9" spans="1:16" ht="34">
      <c r="A9" s="49"/>
      <c r="B9" s="292" t="s">
        <v>66</v>
      </c>
      <c r="C9" s="293"/>
      <c r="D9" s="293"/>
      <c r="E9" s="293"/>
      <c r="F9" s="293"/>
      <c r="G9" s="293"/>
      <c r="H9" s="293"/>
      <c r="I9" s="293"/>
      <c r="J9" s="293"/>
      <c r="K9" s="293"/>
      <c r="L9" s="293"/>
      <c r="M9" s="293"/>
      <c r="N9" s="293"/>
      <c r="O9" s="293"/>
      <c r="P9" s="295"/>
    </row>
    <row r="10" spans="1:16" ht="26">
      <c r="A10" s="49"/>
      <c r="B10" s="17" t="s">
        <v>54</v>
      </c>
      <c r="C10" s="28">
        <v>484482.2</v>
      </c>
      <c r="D10" s="28">
        <v>449467.6</v>
      </c>
      <c r="E10" s="28">
        <v>448186.6</v>
      </c>
      <c r="F10" s="28">
        <v>399172.4</v>
      </c>
      <c r="G10" s="28">
        <v>326585.09999999998</v>
      </c>
      <c r="H10" s="28">
        <v>367997.1</v>
      </c>
      <c r="I10" s="28">
        <v>361728</v>
      </c>
      <c r="J10" s="28">
        <v>402172.2</v>
      </c>
      <c r="K10" s="28">
        <v>508661.7</v>
      </c>
      <c r="L10" s="28">
        <v>483806.2</v>
      </c>
      <c r="M10" s="28">
        <v>396916.3</v>
      </c>
      <c r="N10" s="28">
        <v>304766.90000000002</v>
      </c>
      <c r="O10" s="154">
        <v>351315.8</v>
      </c>
      <c r="P10" s="152">
        <v>226074.4</v>
      </c>
    </row>
    <row r="11" spans="1:16" ht="26">
      <c r="A11" s="49"/>
      <c r="B11" s="17" t="s">
        <v>79</v>
      </c>
      <c r="C11" s="24">
        <f>(C10/C6)*1000</f>
        <v>8048.9467038809153</v>
      </c>
      <c r="D11" s="24">
        <f>(D10/D6)*1000</f>
        <v>7467.2315257841565</v>
      </c>
      <c r="E11" s="24">
        <f>(E10/E6)*1000</f>
        <v>7445.9496278575225</v>
      </c>
      <c r="F11" s="24">
        <f t="shared" ref="F11:O11" si="0">(F10/F6)*1000</f>
        <v>6631.6520467836253</v>
      </c>
      <c r="G11" s="24">
        <f t="shared" si="0"/>
        <v>5425.7226874003181</v>
      </c>
      <c r="H11" s="24">
        <f t="shared" si="0"/>
        <v>6113.7210925039863</v>
      </c>
      <c r="I11" s="24">
        <f t="shared" si="0"/>
        <v>6009.5693779904304</v>
      </c>
      <c r="J11" s="24">
        <f t="shared" si="0"/>
        <v>6681.4892344497612</v>
      </c>
      <c r="K11" s="24">
        <f t="shared" si="0"/>
        <v>8450.6529106858052</v>
      </c>
      <c r="L11" s="24">
        <f t="shared" si="0"/>
        <v>8037.7159755449238</v>
      </c>
      <c r="M11" s="24">
        <f t="shared" si="0"/>
        <v>6594.1703216374272</v>
      </c>
      <c r="N11" s="24">
        <f t="shared" si="0"/>
        <v>5063.2459463051573</v>
      </c>
      <c r="O11" s="24">
        <f t="shared" si="0"/>
        <v>5836.5862573099412</v>
      </c>
      <c r="P11" s="143">
        <f t="shared" ref="P11" si="1">(P10/P6)*1000</f>
        <v>3755.8878256246676</v>
      </c>
    </row>
    <row r="12" spans="1:16" ht="26">
      <c r="A12" s="49"/>
      <c r="B12" s="17" t="s">
        <v>65</v>
      </c>
      <c r="C12" s="24">
        <f t="shared" ref="C12:O12" si="2">C10/C7</f>
        <v>1538.0387301587302</v>
      </c>
      <c r="D12" s="24">
        <f t="shared" si="2"/>
        <v>1218.0693766937668</v>
      </c>
      <c r="E12" s="24">
        <f t="shared" si="2"/>
        <v>1185.6788359788359</v>
      </c>
      <c r="F12" s="24">
        <f t="shared" si="2"/>
        <v>1134.0125</v>
      </c>
      <c r="G12" s="24">
        <f t="shared" si="2"/>
        <v>995.68628048780477</v>
      </c>
      <c r="H12" s="24">
        <f t="shared" si="2"/>
        <v>1183.2704180064309</v>
      </c>
      <c r="I12" s="24">
        <f t="shared" si="2"/>
        <v>1197.7748344370862</v>
      </c>
      <c r="J12" s="24">
        <f t="shared" si="2"/>
        <v>1293.1581993569132</v>
      </c>
      <c r="K12" s="24">
        <f t="shared" si="2"/>
        <v>1662.2931372549019</v>
      </c>
      <c r="L12" s="24">
        <f t="shared" si="2"/>
        <v>1640.0210169491527</v>
      </c>
      <c r="M12" s="24">
        <f t="shared" si="2"/>
        <v>1378.1815972222221</v>
      </c>
      <c r="N12" s="24">
        <f t="shared" si="2"/>
        <v>1163.2324427480917</v>
      </c>
      <c r="O12" s="24">
        <f t="shared" si="2"/>
        <v>1346.0375478927203</v>
      </c>
      <c r="P12" s="143">
        <f t="shared" ref="P12" si="3">P10/P7</f>
        <v>987.22445414847164</v>
      </c>
    </row>
    <row r="13" spans="1:16" ht="26">
      <c r="A13" s="49"/>
      <c r="B13" s="17" t="s">
        <v>55</v>
      </c>
      <c r="C13" s="24">
        <f>C10*Factors!C12</f>
        <v>372.56681180000004</v>
      </c>
      <c r="D13" s="24">
        <f>D10*Factors!C13</f>
        <v>341.1459084</v>
      </c>
      <c r="E13" s="24">
        <f>E10*Factors!C14</f>
        <v>334.3472036</v>
      </c>
      <c r="F13" s="24">
        <f>F10*Factors!C15</f>
        <v>313.74950640000003</v>
      </c>
      <c r="G13" s="24">
        <f>G10*Factors!C16</f>
        <v>240.36663359999997</v>
      </c>
      <c r="H13" s="24">
        <f>H10*Factors!C17</f>
        <v>267.1658946</v>
      </c>
      <c r="I13" s="24">
        <f>I10*Factors!C18</f>
        <v>258.27379200000001</v>
      </c>
      <c r="J13" s="24">
        <f>J10*Factors!C19</f>
        <v>272.67275160000003</v>
      </c>
      <c r="K13" s="24">
        <f>K10*Factors!C20</f>
        <v>346.90727939999999</v>
      </c>
      <c r="L13" s="24">
        <f>L10*Factors!C21</f>
        <v>334.31008420000001</v>
      </c>
      <c r="M13" s="24">
        <f>M10*Factors!C22</f>
        <v>257.59867869999999</v>
      </c>
      <c r="N13" s="24">
        <f>N10*Factors!C23</f>
        <v>160.61215630000001</v>
      </c>
      <c r="O13" s="24">
        <f>O10*Factors!C24</f>
        <v>211.49211159999999</v>
      </c>
      <c r="P13" s="143">
        <f>P10*Factors!C25</f>
        <v>118.9151344</v>
      </c>
    </row>
    <row r="14" spans="1:16" ht="34">
      <c r="A14" s="49"/>
      <c r="B14" s="292" t="s">
        <v>64</v>
      </c>
      <c r="C14" s="293"/>
      <c r="D14" s="293"/>
      <c r="E14" s="293"/>
      <c r="F14" s="293"/>
      <c r="G14" s="293"/>
      <c r="H14" s="293"/>
      <c r="I14" s="293"/>
      <c r="J14" s="293"/>
      <c r="K14" s="293"/>
      <c r="L14" s="293"/>
      <c r="M14" s="293"/>
      <c r="N14" s="293"/>
      <c r="O14" s="293"/>
      <c r="P14" s="295"/>
    </row>
    <row r="15" spans="1:16" ht="26">
      <c r="A15" s="49"/>
      <c r="B15" s="17" t="s">
        <v>52</v>
      </c>
      <c r="C15" s="28">
        <v>12902.979711</v>
      </c>
      <c r="D15" s="28">
        <v>12428.351724</v>
      </c>
      <c r="E15" s="28">
        <v>9357.8602311000013</v>
      </c>
      <c r="F15" s="28">
        <v>11828.457907</v>
      </c>
      <c r="G15" s="28">
        <v>15217.204752</v>
      </c>
      <c r="H15" s="28">
        <v>13170.184738</v>
      </c>
      <c r="I15" s="28">
        <v>9428.4615680000006</v>
      </c>
      <c r="J15" s="28">
        <v>16037.17771</v>
      </c>
      <c r="K15" s="28">
        <v>17000.797697999998</v>
      </c>
      <c r="L15" s="28">
        <v>18228.619144</v>
      </c>
      <c r="M15" s="28">
        <v>17948.642776000001</v>
      </c>
      <c r="N15" s="28">
        <v>16206.950102999999</v>
      </c>
      <c r="O15" s="145">
        <v>19688.099999999999</v>
      </c>
      <c r="P15" s="142">
        <v>13204.6</v>
      </c>
    </row>
    <row r="16" spans="1:16" ht="26">
      <c r="A16" s="49"/>
      <c r="B16" s="17" t="s">
        <v>147</v>
      </c>
      <c r="C16" s="24">
        <f>(C15/C6)*1000</f>
        <v>214.36369801634768</v>
      </c>
      <c r="D16" s="24">
        <f>(D15/D6)*1000</f>
        <v>206.47846431419458</v>
      </c>
      <c r="E16" s="24">
        <f>(E15/E6)*1000</f>
        <v>155.46684328648328</v>
      </c>
      <c r="F16" s="24">
        <f t="shared" ref="F16:O16" si="4">(F15/F6)*1000</f>
        <v>196.51212631246679</v>
      </c>
      <c r="G16" s="24">
        <f t="shared" si="4"/>
        <v>252.8110837320574</v>
      </c>
      <c r="H16" s="24">
        <f t="shared" si="4"/>
        <v>218.80290965576822</v>
      </c>
      <c r="I16" s="24">
        <f t="shared" si="4"/>
        <v>156.63977884104202</v>
      </c>
      <c r="J16" s="24">
        <f t="shared" si="4"/>
        <v>266.4337073032961</v>
      </c>
      <c r="K16" s="24">
        <f t="shared" si="4"/>
        <v>282.44281130382768</v>
      </c>
      <c r="L16" s="24">
        <f t="shared" si="4"/>
        <v>302.84122713981924</v>
      </c>
      <c r="M16" s="24">
        <f t="shared" si="4"/>
        <v>298.1898387825625</v>
      </c>
      <c r="N16" s="24">
        <f t="shared" si="4"/>
        <v>269.2542215410686</v>
      </c>
      <c r="O16" s="24">
        <f t="shared" si="4"/>
        <v>327.08831738436999</v>
      </c>
      <c r="P16" s="143">
        <f t="shared" ref="P16" si="5">(P15/P6)*1000</f>
        <v>219.37466772993088</v>
      </c>
    </row>
    <row r="17" spans="1:16" ht="26">
      <c r="A17" s="49"/>
      <c r="B17" s="17" t="s">
        <v>63</v>
      </c>
      <c r="C17" s="24">
        <f t="shared" ref="C17:O17" si="6">C15/C7</f>
        <v>40.961840352380953</v>
      </c>
      <c r="D17" s="24">
        <f t="shared" si="6"/>
        <v>33.681169983739835</v>
      </c>
      <c r="E17" s="24">
        <f t="shared" si="6"/>
        <v>24.756243997619052</v>
      </c>
      <c r="F17" s="24">
        <f t="shared" si="6"/>
        <v>33.603573599431819</v>
      </c>
      <c r="G17" s="24">
        <f t="shared" si="6"/>
        <v>46.39391692682927</v>
      </c>
      <c r="H17" s="24">
        <f t="shared" si="6"/>
        <v>42.347860893890676</v>
      </c>
      <c r="I17" s="24">
        <f t="shared" si="6"/>
        <v>31.220071417218545</v>
      </c>
      <c r="J17" s="24">
        <f t="shared" si="6"/>
        <v>51.566487813504821</v>
      </c>
      <c r="K17" s="24">
        <f t="shared" si="6"/>
        <v>55.558162411764698</v>
      </c>
      <c r="L17" s="24">
        <f t="shared" si="6"/>
        <v>61.791929301694914</v>
      </c>
      <c r="M17" s="24">
        <f t="shared" si="6"/>
        <v>62.321676305555556</v>
      </c>
      <c r="N17" s="24">
        <f t="shared" si="6"/>
        <v>61.858588179389308</v>
      </c>
      <c r="O17" s="24">
        <f t="shared" si="6"/>
        <v>75.433333333333323</v>
      </c>
      <c r="P17" s="143">
        <f t="shared" ref="P17" si="7">P15/P7</f>
        <v>57.662008733624454</v>
      </c>
    </row>
    <row r="18" spans="1:16" ht="26">
      <c r="A18" s="49"/>
      <c r="B18" s="22" t="s">
        <v>62</v>
      </c>
      <c r="C18" s="21">
        <f>C15*Factors!C5</f>
        <v>86.581022589365062</v>
      </c>
      <c r="D18" s="21">
        <f>D15*Factors!C5</f>
        <v>83.396194171092134</v>
      </c>
      <c r="E18" s="21">
        <f>E15*Factors!C5</f>
        <v>62.792713482008367</v>
      </c>
      <c r="F18" s="21">
        <f>F15*Factors!C5</f>
        <v>79.370812338040167</v>
      </c>
      <c r="G18" s="21">
        <f>G15*Factors!C5</f>
        <v>102.10983647883265</v>
      </c>
      <c r="H18" s="21">
        <f>H15*Factors!C5</f>
        <v>88.374010333037631</v>
      </c>
      <c r="I18" s="21">
        <f>I15*Factors!C5</f>
        <v>63.266459553217565</v>
      </c>
      <c r="J18" s="21">
        <f>J15*Factors!C5</f>
        <v>107.61198395091949</v>
      </c>
      <c r="K18" s="21">
        <f>K15*Factors!C5</f>
        <v>114.07802557985154</v>
      </c>
      <c r="L18" s="21">
        <f>L15*Factors!C5</f>
        <v>122.31690053221664</v>
      </c>
      <c r="M18" s="21">
        <f>M15*Factors!C5</f>
        <v>120.43821508240299</v>
      </c>
      <c r="N18" s="21">
        <f>N15*Factors!C5</f>
        <v>108.75118340117146</v>
      </c>
      <c r="O18" s="21">
        <f>O15*Factors!C5</f>
        <v>132.11024654936605</v>
      </c>
      <c r="P18" s="144">
        <f>P15*Factors!C5</f>
        <v>88.604942152150755</v>
      </c>
    </row>
    <row r="19" spans="1:16" ht="34">
      <c r="A19" s="49"/>
      <c r="B19" s="245" t="s">
        <v>61</v>
      </c>
      <c r="C19" s="246"/>
      <c r="D19" s="246"/>
      <c r="E19" s="246"/>
      <c r="F19" s="246"/>
      <c r="G19" s="246"/>
      <c r="H19" s="246"/>
      <c r="I19" s="246"/>
      <c r="J19" s="246"/>
      <c r="K19" s="246"/>
      <c r="L19" s="246"/>
      <c r="M19" s="246"/>
      <c r="N19" s="246"/>
      <c r="O19" s="246"/>
      <c r="P19" s="247"/>
    </row>
    <row r="20" spans="1:16" ht="26">
      <c r="A20" s="49"/>
      <c r="B20" s="39" t="s">
        <v>51</v>
      </c>
      <c r="C20" s="166">
        <v>196</v>
      </c>
      <c r="D20" s="166">
        <v>153.69999999999999</v>
      </c>
      <c r="E20" s="166">
        <v>240.1</v>
      </c>
      <c r="F20" s="166">
        <v>218.4</v>
      </c>
      <c r="G20" s="166">
        <v>275.39999999999998</v>
      </c>
      <c r="H20" s="166">
        <v>323</v>
      </c>
      <c r="I20" s="166">
        <v>294.7</v>
      </c>
      <c r="J20" s="166">
        <v>291.60000000000002</v>
      </c>
      <c r="K20" s="166">
        <v>247.7</v>
      </c>
      <c r="L20" s="166">
        <v>252.5</v>
      </c>
      <c r="M20" s="166">
        <v>289.5</v>
      </c>
      <c r="N20" s="166">
        <v>130.19999999999999</v>
      </c>
      <c r="O20" s="166">
        <v>258.10000000000002</v>
      </c>
      <c r="P20" s="173">
        <v>263.5</v>
      </c>
    </row>
    <row r="21" spans="1:16" ht="26">
      <c r="A21" s="49"/>
      <c r="B21" s="17" t="s">
        <v>152</v>
      </c>
      <c r="C21" s="129">
        <f>(C20/C6)*1000</f>
        <v>3.2562466772993091</v>
      </c>
      <c r="D21" s="129">
        <f>(D20/D6)*1000</f>
        <v>2.5534954811270598</v>
      </c>
      <c r="E21" s="129">
        <f>(E20/E6)*1000</f>
        <v>3.9889021796916531</v>
      </c>
      <c r="F21" s="129">
        <f t="shared" ref="F21:O21" si="8">(F20/F6)*1000</f>
        <v>3.6283891547049443</v>
      </c>
      <c r="G21" s="129">
        <f t="shared" si="8"/>
        <v>4.5753588516746406</v>
      </c>
      <c r="H21" s="129">
        <f t="shared" si="8"/>
        <v>5.3661616161616159</v>
      </c>
      <c r="I21" s="129">
        <f t="shared" si="8"/>
        <v>4.8959994683678891</v>
      </c>
      <c r="J21" s="129">
        <f t="shared" si="8"/>
        <v>4.8444976076555033</v>
      </c>
      <c r="K21" s="129">
        <f t="shared" si="8"/>
        <v>4.1151648059542794</v>
      </c>
      <c r="L21" s="129">
        <f t="shared" si="8"/>
        <v>4.1949096225412017</v>
      </c>
      <c r="M21" s="129">
        <f t="shared" si="8"/>
        <v>4.809609250398724</v>
      </c>
      <c r="N21" s="129">
        <f t="shared" si="8"/>
        <v>2.1630781499202554</v>
      </c>
      <c r="O21" s="129">
        <f t="shared" si="8"/>
        <v>4.2879452418926105</v>
      </c>
      <c r="P21" s="147">
        <f t="shared" ref="P21" si="9">(P20/P6)*1000</f>
        <v>4.3776581605528975</v>
      </c>
    </row>
    <row r="22" spans="1:16" ht="26">
      <c r="A22" s="49"/>
      <c r="B22" s="17" t="s">
        <v>149</v>
      </c>
      <c r="C22" s="67">
        <f>(C20/C7)*1000</f>
        <v>622.22222222222229</v>
      </c>
      <c r="D22" s="67">
        <f>(D20/D7)*1000</f>
        <v>416.53116531165307</v>
      </c>
      <c r="E22" s="67">
        <f>(E20/E7)*1000</f>
        <v>635.18518518518522</v>
      </c>
      <c r="F22" s="67">
        <f>(F20/F7)*1000</f>
        <v>620.4545454545455</v>
      </c>
      <c r="G22" s="67">
        <f t="shared" ref="G22:O22" si="10">(G20/G7)*1000</f>
        <v>839.63414634146341</v>
      </c>
      <c r="H22" s="67">
        <f t="shared" si="10"/>
        <v>1038.5852090032156</v>
      </c>
      <c r="I22" s="67">
        <f t="shared" si="10"/>
        <v>975.82781456953637</v>
      </c>
      <c r="J22" s="67">
        <f t="shared" si="10"/>
        <v>937.62057877813504</v>
      </c>
      <c r="K22" s="67">
        <f t="shared" si="10"/>
        <v>809.47712418300659</v>
      </c>
      <c r="L22" s="67">
        <f t="shared" si="10"/>
        <v>855.93220338983053</v>
      </c>
      <c r="M22" s="67">
        <f t="shared" si="10"/>
        <v>1005.2083333333333</v>
      </c>
      <c r="N22" s="67">
        <f t="shared" si="10"/>
        <v>496.94656488549617</v>
      </c>
      <c r="O22" s="67">
        <f t="shared" si="10"/>
        <v>988.88888888888891</v>
      </c>
      <c r="P22" s="148">
        <f t="shared" ref="P22" si="11">(P20/P7)*1000</f>
        <v>1150.6550218340612</v>
      </c>
    </row>
    <row r="23" spans="1:16" ht="27" thickBot="1">
      <c r="A23" s="49"/>
      <c r="B23" s="22" t="s">
        <v>55</v>
      </c>
      <c r="C23" s="167">
        <f>(C20*Factors!C27)/1000</f>
        <v>0.62308399999999997</v>
      </c>
      <c r="D23" s="167">
        <f>(D20*Factors!C27)/1000</f>
        <v>0.48861229999999994</v>
      </c>
      <c r="E23" s="167">
        <f>(E20*Factors!C27)/1000</f>
        <v>0.76327789999999995</v>
      </c>
      <c r="F23" s="167">
        <f>(F20*Factors!C27)/1000</f>
        <v>0.69429359999999996</v>
      </c>
      <c r="G23" s="167">
        <f>(G20*Factors!C27)/1000</f>
        <v>0.87549659999999985</v>
      </c>
      <c r="H23" s="167">
        <f>(H20*Factors!C27)/1000</f>
        <v>1.0268170000000001</v>
      </c>
      <c r="I23" s="167">
        <f>(I20*Factors!C27)/1000</f>
        <v>0.93685129999999994</v>
      </c>
      <c r="J23" s="167">
        <f>(J20*Factors!C27)/1000</f>
        <v>0.92699639999999994</v>
      </c>
      <c r="K23" s="167">
        <f>(K20*Factors!C27)/1000</f>
        <v>0.78743829999999992</v>
      </c>
      <c r="L23" s="167">
        <f>(L20*Factors!C27)/1000</f>
        <v>0.80269749999999995</v>
      </c>
      <c r="M23" s="167">
        <f>(M20*Factors!C27)/1000</f>
        <v>0.92032049999999987</v>
      </c>
      <c r="N23" s="167">
        <f>(N20*Factors!C27)/1000</f>
        <v>0.41390579999999993</v>
      </c>
      <c r="O23" s="167">
        <f>(O20*Factors!C27)/1000</f>
        <v>0.82049990000000006</v>
      </c>
      <c r="P23" s="174">
        <f>(P20*Factors!C27)/1000</f>
        <v>0.83766649999999998</v>
      </c>
    </row>
    <row r="24" spans="1:16" ht="41" thickTop="1" thickBot="1">
      <c r="A24" s="49"/>
      <c r="B24" s="306" t="s">
        <v>60</v>
      </c>
      <c r="C24" s="307"/>
      <c r="D24" s="307"/>
      <c r="E24" s="307"/>
      <c r="F24" s="307"/>
      <c r="G24" s="307"/>
      <c r="H24" s="307"/>
      <c r="I24" s="307"/>
      <c r="J24" s="307"/>
      <c r="K24" s="307"/>
      <c r="L24" s="307"/>
      <c r="M24" s="307"/>
      <c r="N24" s="307"/>
      <c r="O24" s="307"/>
      <c r="P24" s="308"/>
    </row>
    <row r="25" spans="1:16" ht="31" thickTop="1" thickBot="1">
      <c r="A25" s="49"/>
      <c r="B25" s="159" t="s">
        <v>59</v>
      </c>
      <c r="C25" s="160">
        <f t="shared" ref="C25:O25" si="12">C8+C13+C18+C23</f>
        <v>449.84841838936512</v>
      </c>
      <c r="D25" s="160">
        <f t="shared" si="12"/>
        <v>415.10821487109212</v>
      </c>
      <c r="E25" s="160">
        <f t="shared" si="12"/>
        <v>387.98069498200834</v>
      </c>
      <c r="F25" s="160">
        <f t="shared" si="12"/>
        <v>383.89211233804014</v>
      </c>
      <c r="G25" s="160">
        <f t="shared" si="12"/>
        <v>333.42946667883263</v>
      </c>
      <c r="H25" s="160">
        <f t="shared" si="12"/>
        <v>346.64422193303761</v>
      </c>
      <c r="I25" s="160">
        <f t="shared" si="12"/>
        <v>312.55460285321755</v>
      </c>
      <c r="J25" s="160">
        <f t="shared" si="12"/>
        <v>371.28923195091954</v>
      </c>
      <c r="K25" s="160">
        <f t="shared" si="12"/>
        <v>451.85024327985155</v>
      </c>
      <c r="L25" s="160">
        <f t="shared" si="12"/>
        <v>447.50718223221668</v>
      </c>
      <c r="M25" s="160">
        <f t="shared" si="12"/>
        <v>369.034714282403</v>
      </c>
      <c r="N25" s="160">
        <f t="shared" si="12"/>
        <v>259.85474550117146</v>
      </c>
      <c r="O25" s="160">
        <f t="shared" si="12"/>
        <v>334.50035804936607</v>
      </c>
      <c r="P25" s="160">
        <f t="shared" ref="P25" si="13">P8+P13+P18+P23</f>
        <v>198.43524305215078</v>
      </c>
    </row>
    <row r="26" spans="1:16" ht="31" thickTop="1" thickBot="1">
      <c r="A26" s="49"/>
      <c r="B26" s="13" t="s">
        <v>150</v>
      </c>
      <c r="C26" s="12">
        <f>(C25/C6)*1000</f>
        <v>7.4735582534118343</v>
      </c>
      <c r="D26" s="12">
        <f>(D25/D6)*1000</f>
        <v>6.8964017622124558</v>
      </c>
      <c r="E26" s="12">
        <f>(E25/E6)*1000</f>
        <v>6.4457186167930676</v>
      </c>
      <c r="F26" s="12">
        <f t="shared" ref="F26:O26" si="14">(F25/F6)*1000</f>
        <v>6.3777929349089604</v>
      </c>
      <c r="G26" s="12">
        <f t="shared" si="14"/>
        <v>5.5394315968705579</v>
      </c>
      <c r="H26" s="12">
        <f t="shared" si="14"/>
        <v>5.7589749789513158</v>
      </c>
      <c r="I26" s="12">
        <f t="shared" si="14"/>
        <v>5.1926269745683404</v>
      </c>
      <c r="J26" s="12">
        <f t="shared" si="14"/>
        <v>6.1684149380469089</v>
      </c>
      <c r="K26" s="12">
        <f t="shared" si="14"/>
        <v>7.5068155781474548</v>
      </c>
      <c r="L26" s="12">
        <f t="shared" si="14"/>
        <v>7.4346621184246526</v>
      </c>
      <c r="M26" s="12">
        <f t="shared" si="14"/>
        <v>6.1309595009702784</v>
      </c>
      <c r="N26" s="12">
        <f t="shared" si="14"/>
        <v>4.3170977123400363</v>
      </c>
      <c r="O26" s="12">
        <f t="shared" si="14"/>
        <v>5.5572228543554969</v>
      </c>
      <c r="P26" s="12">
        <f t="shared" ref="P26" si="15">(P25/P6)*1000</f>
        <v>3.2967045961614634</v>
      </c>
    </row>
    <row r="27" spans="1:16" ht="31" thickTop="1" thickBot="1">
      <c r="A27" s="49"/>
      <c r="B27" s="13" t="s">
        <v>58</v>
      </c>
      <c r="C27" s="12">
        <f t="shared" ref="C27:O27" si="16">C25/C7</f>
        <v>1.4280902171090957</v>
      </c>
      <c r="D27" s="12">
        <f t="shared" si="16"/>
        <v>1.124954511845778</v>
      </c>
      <c r="E27" s="12">
        <f t="shared" si="16"/>
        <v>1.0264039549788579</v>
      </c>
      <c r="F27" s="12">
        <f t="shared" si="16"/>
        <v>1.0906025918694322</v>
      </c>
      <c r="G27" s="12">
        <f t="shared" si="16"/>
        <v>1.0165532520696117</v>
      </c>
      <c r="H27" s="12">
        <f t="shared" si="16"/>
        <v>1.1146116460869377</v>
      </c>
      <c r="I27" s="12">
        <f t="shared" si="16"/>
        <v>1.0349490160702568</v>
      </c>
      <c r="J27" s="12">
        <f t="shared" si="16"/>
        <v>1.1938560512891303</v>
      </c>
      <c r="K27" s="12">
        <f t="shared" si="16"/>
        <v>1.4766347819602992</v>
      </c>
      <c r="L27" s="12">
        <f t="shared" si="16"/>
        <v>1.5169734990922599</v>
      </c>
      <c r="M27" s="12">
        <f t="shared" si="16"/>
        <v>1.2813705357027882</v>
      </c>
      <c r="N27" s="12">
        <f t="shared" si="16"/>
        <v>0.99181200572966211</v>
      </c>
      <c r="O27" s="12">
        <f t="shared" si="16"/>
        <v>1.2816105672389504</v>
      </c>
      <c r="P27" s="12">
        <f t="shared" ref="P27" si="17">P25/P7</f>
        <v>0.86652944564257983</v>
      </c>
    </row>
    <row r="28" spans="1:16" ht="13" customHeight="1" thickTop="1">
      <c r="A28" s="56"/>
      <c r="B28" s="11"/>
      <c r="C28" s="10"/>
      <c r="D28" s="10"/>
      <c r="E28" s="10"/>
      <c r="F28" s="10"/>
      <c r="G28" s="10"/>
      <c r="H28" s="10"/>
      <c r="I28" s="10"/>
      <c r="J28" s="10"/>
      <c r="K28" s="10"/>
      <c r="L28" s="10"/>
      <c r="M28" s="9"/>
      <c r="N28" s="9"/>
      <c r="O28" s="169"/>
      <c r="P28" s="8"/>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6"/>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9"/>
      <c r="B31" s="266"/>
      <c r="C31" s="248"/>
      <c r="D31" s="248"/>
      <c r="E31" s="250"/>
      <c r="F31" s="252"/>
      <c r="G31" s="254"/>
      <c r="H31" s="273" t="s">
        <v>48</v>
      </c>
      <c r="I31" s="274"/>
      <c r="J31" s="274"/>
      <c r="K31" s="274"/>
      <c r="L31" s="274"/>
      <c r="M31" s="274"/>
      <c r="N31" s="274"/>
      <c r="O31" s="274"/>
      <c r="P31" s="275"/>
    </row>
    <row r="32" spans="1:16" ht="26" customHeight="1">
      <c r="A32" s="51"/>
      <c r="B32" s="281" t="s">
        <v>47</v>
      </c>
      <c r="C32" s="283" t="s">
        <v>46</v>
      </c>
      <c r="D32" s="285" t="s">
        <v>45</v>
      </c>
      <c r="E32" s="287" t="s">
        <v>44</v>
      </c>
      <c r="F32" s="289" t="s">
        <v>43</v>
      </c>
      <c r="G32" s="279" t="s">
        <v>42</v>
      </c>
      <c r="H32" s="273" t="s">
        <v>41</v>
      </c>
      <c r="I32" s="274"/>
      <c r="J32" s="274"/>
      <c r="K32" s="274"/>
      <c r="L32" s="274"/>
      <c r="M32" s="274"/>
      <c r="N32" s="274"/>
      <c r="O32" s="274"/>
      <c r="P32" s="275"/>
    </row>
    <row r="33" spans="1:16" ht="26" customHeight="1" thickBot="1">
      <c r="A33" s="50"/>
      <c r="B33" s="282"/>
      <c r="C33" s="284"/>
      <c r="D33" s="286"/>
      <c r="E33" s="288"/>
      <c r="F33" s="290"/>
      <c r="G33" s="280"/>
      <c r="H33" s="276"/>
      <c r="I33" s="277"/>
      <c r="J33" s="277"/>
      <c r="K33" s="277"/>
      <c r="L33" s="277"/>
      <c r="M33" s="277"/>
      <c r="N33" s="277"/>
      <c r="O33" s="277"/>
      <c r="P33" s="278"/>
    </row>
    <row r="34" spans="1:16" ht="18" thickTop="1">
      <c r="A34" s="46"/>
    </row>
  </sheetData>
  <mergeCells count="25">
    <mergeCell ref="H29:P29"/>
    <mergeCell ref="H30:P30"/>
    <mergeCell ref="H31:P31"/>
    <mergeCell ref="H32:P33"/>
    <mergeCell ref="B3:D3"/>
    <mergeCell ref="B4:J4"/>
    <mergeCell ref="C32:C33"/>
    <mergeCell ref="M2:P4"/>
    <mergeCell ref="B9:P9"/>
    <mergeCell ref="B14:P14"/>
    <mergeCell ref="B19:P19"/>
    <mergeCell ref="B24:P24"/>
    <mergeCell ref="B2:G2"/>
    <mergeCell ref="B29:G29"/>
    <mergeCell ref="B30:B31"/>
    <mergeCell ref="C30:C31"/>
    <mergeCell ref="B32:B33"/>
    <mergeCell ref="D32:D33"/>
    <mergeCell ref="E30:E31"/>
    <mergeCell ref="F30:F31"/>
    <mergeCell ref="G30:G31"/>
    <mergeCell ref="E32:E33"/>
    <mergeCell ref="F32:F33"/>
    <mergeCell ref="D30:D31"/>
    <mergeCell ref="G32:G33"/>
  </mergeCells>
  <pageMargins left="0.7" right="0.7" top="0.75" bottom="0.75" header="0.3" footer="0.3"/>
  <pageSetup scale="41" orientation="landscape"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CDE2-1294-4A48-8BCF-DFA93A9C0FE6}">
  <sheetPr>
    <pageSetUpPr fitToPage="1"/>
  </sheetPr>
  <dimension ref="A1:P34"/>
  <sheetViews>
    <sheetView topLeftCell="H11" zoomScale="70" zoomScaleNormal="70" workbookViewId="0">
      <selection activeCell="R16" sqref="R16"/>
    </sheetView>
  </sheetViews>
  <sheetFormatPr baseColWidth="10" defaultColWidth="11.1640625" defaultRowHeight="16"/>
  <cols>
    <col min="1" max="1" width="7" customWidth="1"/>
    <col min="2" max="2" width="41.1640625" customWidth="1"/>
    <col min="3" max="16" width="17.83203125" customWidth="1"/>
  </cols>
  <sheetData>
    <row r="1" spans="1:16" ht="17" customHeight="1" thickBot="1">
      <c r="A1" s="52"/>
      <c r="B1" s="52"/>
      <c r="C1" s="52"/>
      <c r="D1" s="52"/>
      <c r="E1" s="52"/>
      <c r="F1" s="52"/>
      <c r="G1" s="52"/>
      <c r="H1" s="52"/>
      <c r="I1" s="52"/>
      <c r="J1" s="52"/>
      <c r="K1" s="52"/>
      <c r="L1" s="52"/>
      <c r="M1" s="52"/>
      <c r="N1" s="52"/>
    </row>
    <row r="2" spans="1:16" ht="66" customHeight="1" thickTop="1">
      <c r="A2" s="49"/>
      <c r="B2" s="255" t="s">
        <v>83</v>
      </c>
      <c r="C2" s="256"/>
      <c r="D2" s="256"/>
      <c r="E2" s="256"/>
      <c r="F2" s="256"/>
      <c r="G2" s="256"/>
      <c r="H2" s="44"/>
      <c r="I2" s="44"/>
      <c r="J2" s="44"/>
      <c r="K2" s="44"/>
      <c r="L2" s="44"/>
      <c r="M2" s="239"/>
      <c r="N2" s="239"/>
      <c r="O2" s="239"/>
      <c r="P2" s="240"/>
    </row>
    <row r="3" spans="1:16" ht="44" customHeight="1">
      <c r="A3" s="49"/>
      <c r="B3" s="257" t="s">
        <v>73</v>
      </c>
      <c r="C3" s="258"/>
      <c r="D3" s="258"/>
      <c r="E3" s="42"/>
      <c r="F3" s="42"/>
      <c r="G3" s="42"/>
      <c r="H3" s="42"/>
      <c r="I3" s="42"/>
      <c r="J3" s="42"/>
      <c r="K3" s="42"/>
      <c r="L3" s="42"/>
      <c r="M3" s="241"/>
      <c r="N3" s="241"/>
      <c r="O3" s="241"/>
      <c r="P3" s="242"/>
    </row>
    <row r="4" spans="1:16" ht="111" customHeight="1" thickBot="1">
      <c r="A4" s="49"/>
      <c r="B4" s="259" t="s">
        <v>72</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1:16" ht="26">
      <c r="A6" s="49"/>
      <c r="B6" s="39" t="s">
        <v>45</v>
      </c>
      <c r="C6" s="38">
        <v>60992</v>
      </c>
      <c r="D6" s="38">
        <v>60992</v>
      </c>
      <c r="E6" s="38">
        <v>60992</v>
      </c>
      <c r="F6" s="38">
        <v>60992</v>
      </c>
      <c r="G6" s="38">
        <v>60992</v>
      </c>
      <c r="H6" s="38">
        <v>60992</v>
      </c>
      <c r="I6" s="38">
        <v>60992</v>
      </c>
      <c r="J6" s="38">
        <v>60992</v>
      </c>
      <c r="K6" s="38">
        <v>65826</v>
      </c>
      <c r="L6" s="38">
        <v>65826</v>
      </c>
      <c r="M6" s="38">
        <v>65826</v>
      </c>
      <c r="N6" s="38">
        <v>65826</v>
      </c>
      <c r="O6" s="38">
        <v>65826</v>
      </c>
      <c r="P6" s="136">
        <v>65826</v>
      </c>
    </row>
    <row r="7" spans="1:16" ht="26">
      <c r="A7" s="49"/>
      <c r="B7" s="22" t="s">
        <v>68</v>
      </c>
      <c r="C7" s="35">
        <v>423</v>
      </c>
      <c r="D7" s="36">
        <v>428</v>
      </c>
      <c r="E7" s="36">
        <v>418</v>
      </c>
      <c r="F7" s="36">
        <v>413</v>
      </c>
      <c r="G7" s="36">
        <v>414</v>
      </c>
      <c r="H7" s="35">
        <v>448</v>
      </c>
      <c r="I7" s="34">
        <v>470</v>
      </c>
      <c r="J7" s="34">
        <v>468</v>
      </c>
      <c r="K7" s="34">
        <v>521</v>
      </c>
      <c r="L7" s="34">
        <v>535</v>
      </c>
      <c r="M7" s="34">
        <v>512</v>
      </c>
      <c r="N7" s="34">
        <v>468</v>
      </c>
      <c r="O7" s="55">
        <v>446</v>
      </c>
      <c r="P7" s="137">
        <v>497</v>
      </c>
    </row>
    <row r="8" spans="1:16" ht="26">
      <c r="A8" s="49"/>
      <c r="B8" s="17" t="s">
        <v>67</v>
      </c>
      <c r="C8" s="32">
        <v>-1.2389999999999999</v>
      </c>
      <c r="D8" s="32">
        <v>-1.2389999999999999</v>
      </c>
      <c r="E8" s="32">
        <v>-1.2389999999999999</v>
      </c>
      <c r="F8" s="32">
        <v>-1.2389999999999999</v>
      </c>
      <c r="G8" s="32">
        <v>-1.2389999999999999</v>
      </c>
      <c r="H8" s="32">
        <v>-1.2389999999999999</v>
      </c>
      <c r="I8" s="32">
        <v>-1.2389999999999999</v>
      </c>
      <c r="J8" s="32">
        <v>-1.2389999999999999</v>
      </c>
      <c r="K8" s="32">
        <v>-1.2389999999999999</v>
      </c>
      <c r="L8" s="32">
        <v>-1.2389999999999999</v>
      </c>
      <c r="M8" s="32">
        <v>-1.2389999999999999</v>
      </c>
      <c r="N8" s="32">
        <v>-1.2389999999999999</v>
      </c>
      <c r="O8" s="32">
        <v>-1.2389999999999999</v>
      </c>
      <c r="P8" s="138">
        <v>-1.2389999999999999</v>
      </c>
    </row>
    <row r="9" spans="1:16" ht="34">
      <c r="A9" s="49"/>
      <c r="B9" s="292" t="s">
        <v>66</v>
      </c>
      <c r="C9" s="293"/>
      <c r="D9" s="293"/>
      <c r="E9" s="293"/>
      <c r="F9" s="293"/>
      <c r="G9" s="293"/>
      <c r="H9" s="293"/>
      <c r="I9" s="293"/>
      <c r="J9" s="293"/>
      <c r="K9" s="293"/>
      <c r="L9" s="293"/>
      <c r="M9" s="293"/>
      <c r="N9" s="293"/>
      <c r="O9" s="293"/>
      <c r="P9" s="295"/>
    </row>
    <row r="10" spans="1:16" ht="26">
      <c r="A10" s="49"/>
      <c r="B10" s="17" t="s">
        <v>54</v>
      </c>
      <c r="C10" s="28">
        <v>307224.7</v>
      </c>
      <c r="D10" s="28">
        <v>301978.3</v>
      </c>
      <c r="E10" s="28">
        <v>258091.4</v>
      </c>
      <c r="F10" s="28">
        <v>222944.1</v>
      </c>
      <c r="G10" s="28">
        <v>218530.9</v>
      </c>
      <c r="H10" s="28">
        <v>275632</v>
      </c>
      <c r="I10" s="28">
        <v>253048</v>
      </c>
      <c r="J10" s="28">
        <v>261065.8</v>
      </c>
      <c r="K10" s="28">
        <v>165456.79999999999</v>
      </c>
      <c r="L10" s="28">
        <v>228619.7</v>
      </c>
      <c r="M10" s="28">
        <v>355793.9</v>
      </c>
      <c r="N10" s="28">
        <v>229166.9</v>
      </c>
      <c r="O10" s="154">
        <v>360160</v>
      </c>
      <c r="P10" s="152">
        <v>294663.45</v>
      </c>
    </row>
    <row r="11" spans="1:16" ht="26">
      <c r="A11" s="49"/>
      <c r="B11" s="17" t="s">
        <v>79</v>
      </c>
      <c r="C11" s="24">
        <f>(C10/C6)*1000</f>
        <v>5037.131099160546</v>
      </c>
      <c r="D11" s="24">
        <f>(D10/D6)*1000</f>
        <v>4951.1132607555091</v>
      </c>
      <c r="E11" s="24">
        <f t="shared" ref="E11:O11" si="0">(E10/E6)*1000</f>
        <v>4231.5615162644281</v>
      </c>
      <c r="F11" s="24">
        <f t="shared" si="0"/>
        <v>3655.3006951731377</v>
      </c>
      <c r="G11" s="24">
        <f t="shared" si="0"/>
        <v>3582.943664742917</v>
      </c>
      <c r="H11" s="24">
        <f t="shared" si="0"/>
        <v>4519.1500524658968</v>
      </c>
      <c r="I11" s="24">
        <f t="shared" si="0"/>
        <v>4148.8719832109136</v>
      </c>
      <c r="J11" s="24">
        <f t="shared" si="0"/>
        <v>4280.3285676810074</v>
      </c>
      <c r="K11" s="24">
        <f t="shared" si="0"/>
        <v>2513.5478382402089</v>
      </c>
      <c r="L11" s="24">
        <f t="shared" si="0"/>
        <v>3473.0911797769882</v>
      </c>
      <c r="M11" s="24">
        <f t="shared" si="0"/>
        <v>5405.0663871418592</v>
      </c>
      <c r="N11" s="24">
        <f t="shared" si="0"/>
        <v>3481.4040044967032</v>
      </c>
      <c r="O11" s="24">
        <f t="shared" si="0"/>
        <v>5471.3942818946916</v>
      </c>
      <c r="P11" s="143">
        <f t="shared" ref="P11" si="1">(P10/P6)*1000</f>
        <v>4476.3991431956974</v>
      </c>
    </row>
    <row r="12" spans="1:16" ht="26">
      <c r="A12" s="49"/>
      <c r="B12" s="17" t="s">
        <v>65</v>
      </c>
      <c r="C12" s="24">
        <f t="shared" ref="C12:O12" si="2">C10/C7</f>
        <v>726.29952718676122</v>
      </c>
      <c r="D12" s="24">
        <f t="shared" si="2"/>
        <v>705.55677570093451</v>
      </c>
      <c r="E12" s="24">
        <f t="shared" si="2"/>
        <v>617.44354066985647</v>
      </c>
      <c r="F12" s="24">
        <f t="shared" si="2"/>
        <v>539.81622276029054</v>
      </c>
      <c r="G12" s="24">
        <f t="shared" si="2"/>
        <v>527.85241545893723</v>
      </c>
      <c r="H12" s="24">
        <f t="shared" si="2"/>
        <v>615.25</v>
      </c>
      <c r="I12" s="24">
        <f t="shared" si="2"/>
        <v>538.4</v>
      </c>
      <c r="J12" s="24">
        <f t="shared" si="2"/>
        <v>557.83290598290591</v>
      </c>
      <c r="K12" s="24">
        <f t="shared" si="2"/>
        <v>317.57543186180419</v>
      </c>
      <c r="L12" s="24">
        <f t="shared" si="2"/>
        <v>427.3265420560748</v>
      </c>
      <c r="M12" s="24">
        <f t="shared" si="2"/>
        <v>694.90996093750005</v>
      </c>
      <c r="N12" s="24">
        <f t="shared" si="2"/>
        <v>489.67286324786323</v>
      </c>
      <c r="O12" s="24">
        <f t="shared" si="2"/>
        <v>807.5336322869955</v>
      </c>
      <c r="P12" s="143">
        <f t="shared" ref="P12" si="3">P10/P7</f>
        <v>592.88420523138836</v>
      </c>
    </row>
    <row r="13" spans="1:16" ht="26">
      <c r="A13" s="49"/>
      <c r="B13" s="17" t="s">
        <v>55</v>
      </c>
      <c r="C13" s="24">
        <f>C10*Factors!C12</f>
        <v>236.25579430000002</v>
      </c>
      <c r="D13" s="24">
        <f>D10*Factors!C13</f>
        <v>229.20152970000001</v>
      </c>
      <c r="E13" s="24">
        <f>E10*Factors!C14</f>
        <v>192.5361844</v>
      </c>
      <c r="F13" s="24">
        <f>F10*Factors!C15</f>
        <v>175.23406260000002</v>
      </c>
      <c r="G13" s="24">
        <f>G10*Factors!C16</f>
        <v>160.8387424</v>
      </c>
      <c r="H13" s="24">
        <f>H10*Factors!C17</f>
        <v>200.10883200000001</v>
      </c>
      <c r="I13" s="24">
        <f>I10*Factors!C18</f>
        <v>180.67627200000001</v>
      </c>
      <c r="J13" s="24">
        <f>J10*Factors!C19</f>
        <v>177.0026124</v>
      </c>
      <c r="K13" s="24">
        <f>K10*Factors!C20</f>
        <v>112.8415376</v>
      </c>
      <c r="L13" s="24">
        <f>L10*Factors!C21</f>
        <v>157.97621270000002</v>
      </c>
      <c r="M13" s="24">
        <f>M10*Factors!C22</f>
        <v>230.91024110000001</v>
      </c>
      <c r="N13" s="24">
        <f>N10*Factors!C23</f>
        <v>120.77095629999999</v>
      </c>
      <c r="O13" s="24">
        <f>O10*Factors!C24</f>
        <v>216.81631999999999</v>
      </c>
      <c r="P13" s="143">
        <f>P10*Factors!C25</f>
        <v>154.99297469999999</v>
      </c>
    </row>
    <row r="14" spans="1:16" ht="34">
      <c r="A14" s="49"/>
      <c r="B14" s="292" t="s">
        <v>64</v>
      </c>
      <c r="C14" s="293"/>
      <c r="D14" s="293"/>
      <c r="E14" s="293"/>
      <c r="F14" s="293"/>
      <c r="G14" s="293"/>
      <c r="H14" s="293"/>
      <c r="I14" s="293"/>
      <c r="J14" s="293"/>
      <c r="K14" s="293"/>
      <c r="L14" s="293"/>
      <c r="M14" s="293"/>
      <c r="N14" s="293"/>
      <c r="O14" s="293"/>
      <c r="P14" s="295"/>
    </row>
    <row r="15" spans="1:16" ht="26">
      <c r="A15" s="49"/>
      <c r="B15" s="17" t="s">
        <v>52</v>
      </c>
      <c r="C15" s="28">
        <v>12902.979711</v>
      </c>
      <c r="D15" s="28">
        <v>12428.351724</v>
      </c>
      <c r="E15" s="28">
        <v>9357.8602311000013</v>
      </c>
      <c r="F15" s="28">
        <v>11828.457907</v>
      </c>
      <c r="G15" s="28">
        <v>15217.204752</v>
      </c>
      <c r="H15" s="28">
        <v>34890.040952000003</v>
      </c>
      <c r="I15" s="28">
        <v>40578.811333999998</v>
      </c>
      <c r="J15" s="28">
        <v>30713.480439999999</v>
      </c>
      <c r="K15" s="28">
        <v>36195.571279000003</v>
      </c>
      <c r="L15" s="28">
        <v>36241.930304000001</v>
      </c>
      <c r="M15" s="28">
        <v>31547.588145000002</v>
      </c>
      <c r="N15" s="28">
        <v>33615.285248</v>
      </c>
      <c r="O15" s="145">
        <v>35273.800000000003</v>
      </c>
      <c r="P15" s="142">
        <v>33846.199999999997</v>
      </c>
    </row>
    <row r="16" spans="1:16" ht="26">
      <c r="A16" s="49"/>
      <c r="B16" s="17" t="s">
        <v>147</v>
      </c>
      <c r="C16" s="24">
        <f>(C15/C6)*1000</f>
        <v>211.55200208224028</v>
      </c>
      <c r="D16" s="24">
        <f>(D15/D6)*1000</f>
        <v>203.7701948452256</v>
      </c>
      <c r="E16" s="24">
        <f t="shared" ref="E16:O16" si="4">(E15/E6)*1000</f>
        <v>153.42766643330273</v>
      </c>
      <c r="F16" s="24">
        <f t="shared" si="4"/>
        <v>193.93458005967994</v>
      </c>
      <c r="G16" s="24">
        <f t="shared" si="4"/>
        <v>249.49509365162646</v>
      </c>
      <c r="H16" s="24">
        <f t="shared" si="4"/>
        <v>572.04290647953837</v>
      </c>
      <c r="I16" s="24">
        <f t="shared" si="4"/>
        <v>665.31366956322131</v>
      </c>
      <c r="J16" s="24">
        <f t="shared" si="4"/>
        <v>503.5657207502623</v>
      </c>
      <c r="K16" s="24">
        <f t="shared" si="4"/>
        <v>549.86739706195124</v>
      </c>
      <c r="L16" s="24">
        <f t="shared" si="4"/>
        <v>550.57166323337276</v>
      </c>
      <c r="M16" s="24">
        <f t="shared" si="4"/>
        <v>479.25725617537148</v>
      </c>
      <c r="N16" s="24">
        <f t="shared" si="4"/>
        <v>510.66881244493055</v>
      </c>
      <c r="O16" s="24">
        <f t="shared" si="4"/>
        <v>535.86424816941633</v>
      </c>
      <c r="P16" s="143">
        <f t="shared" ref="P16" si="5">(P15/P6)*1000</f>
        <v>514.17676905781912</v>
      </c>
    </row>
    <row r="17" spans="1:16" ht="26">
      <c r="A17" s="49"/>
      <c r="B17" s="17" t="s">
        <v>63</v>
      </c>
      <c r="C17" s="24">
        <f t="shared" ref="C17:O17" si="6">C15/C7</f>
        <v>30.503498134751773</v>
      </c>
      <c r="D17" s="24">
        <f t="shared" si="6"/>
        <v>29.038204962616824</v>
      </c>
      <c r="E17" s="24">
        <f t="shared" si="6"/>
        <v>22.38722543325359</v>
      </c>
      <c r="F17" s="24">
        <f t="shared" si="6"/>
        <v>28.640333915254239</v>
      </c>
      <c r="G17" s="24">
        <f t="shared" si="6"/>
        <v>36.756533217391301</v>
      </c>
      <c r="H17" s="24">
        <f t="shared" si="6"/>
        <v>77.879555696428582</v>
      </c>
      <c r="I17" s="24">
        <f t="shared" si="6"/>
        <v>86.337896455319139</v>
      </c>
      <c r="J17" s="24">
        <f t="shared" si="6"/>
        <v>65.627094957264958</v>
      </c>
      <c r="K17" s="24">
        <f t="shared" si="6"/>
        <v>69.473265410748567</v>
      </c>
      <c r="L17" s="24">
        <f t="shared" si="6"/>
        <v>67.741925801869158</v>
      </c>
      <c r="M17" s="24">
        <f t="shared" si="6"/>
        <v>61.616383095703128</v>
      </c>
      <c r="N17" s="24">
        <f t="shared" si="6"/>
        <v>71.827532581196579</v>
      </c>
      <c r="O17" s="24">
        <f t="shared" si="6"/>
        <v>79.089237668161445</v>
      </c>
      <c r="P17" s="143">
        <f t="shared" ref="P17" si="7">P15/P7</f>
        <v>68.101006036217299</v>
      </c>
    </row>
    <row r="18" spans="1:16" ht="26">
      <c r="A18" s="49"/>
      <c r="B18" s="22" t="s">
        <v>62</v>
      </c>
      <c r="C18" s="21">
        <f>C15*Factors!C5</f>
        <v>86.581022589365062</v>
      </c>
      <c r="D18" s="21">
        <f>D15*Factors!C5</f>
        <v>83.396194171092134</v>
      </c>
      <c r="E18" s="21">
        <f>E15*Factors!C5</f>
        <v>62.792713482008367</v>
      </c>
      <c r="F18" s="21">
        <f>F15*Factors!C5</f>
        <v>79.370812338040167</v>
      </c>
      <c r="G18" s="21">
        <f>G15*Factors!C5</f>
        <v>102.10983647883265</v>
      </c>
      <c r="H18" s="21">
        <f>H15*Factors!C5</f>
        <v>234.11766053027969</v>
      </c>
      <c r="I18" s="21">
        <f>I15*Factors!C5</f>
        <v>272.29020423580488</v>
      </c>
      <c r="J18" s="21">
        <f>J15*Factors!C5</f>
        <v>206.09228281639835</v>
      </c>
      <c r="K18" s="21">
        <f>K15*Factors!C5</f>
        <v>242.8779742922803</v>
      </c>
      <c r="L18" s="21">
        <f>L15*Factors!C5</f>
        <v>243.18905063903486</v>
      </c>
      <c r="M18" s="21">
        <f>M15*Factors!C5</f>
        <v>211.68927666325388</v>
      </c>
      <c r="N18" s="21">
        <f>N15*Factors!C5</f>
        <v>225.56384932728645</v>
      </c>
      <c r="O18" s="21">
        <f>O15*Factors!C5</f>
        <v>236.69274408058826</v>
      </c>
      <c r="P18" s="144">
        <f>P15*Factors!C5</f>
        <v>227.1133236198086</v>
      </c>
    </row>
    <row r="19" spans="1:16" ht="34">
      <c r="A19" s="49"/>
      <c r="B19" s="245" t="s">
        <v>61</v>
      </c>
      <c r="C19" s="246"/>
      <c r="D19" s="246"/>
      <c r="E19" s="246"/>
      <c r="F19" s="246"/>
      <c r="G19" s="246"/>
      <c r="H19" s="246"/>
      <c r="I19" s="246"/>
      <c r="J19" s="246"/>
      <c r="K19" s="246"/>
      <c r="L19" s="246"/>
      <c r="M19" s="246"/>
      <c r="N19" s="246"/>
      <c r="O19" s="246"/>
      <c r="P19" s="247"/>
    </row>
    <row r="20" spans="1:16" ht="26">
      <c r="A20" s="49"/>
      <c r="B20" s="39" t="s">
        <v>51</v>
      </c>
      <c r="C20" s="166">
        <v>340.3</v>
      </c>
      <c r="D20" s="166">
        <v>366.7</v>
      </c>
      <c r="E20" s="166">
        <v>392.5</v>
      </c>
      <c r="F20" s="166">
        <v>468.9</v>
      </c>
      <c r="G20" s="166">
        <v>334.6</v>
      </c>
      <c r="H20" s="166">
        <v>460.1</v>
      </c>
      <c r="I20" s="166">
        <v>481.7</v>
      </c>
      <c r="J20" s="166">
        <v>425.6</v>
      </c>
      <c r="K20" s="166">
        <v>553.6</v>
      </c>
      <c r="L20" s="166">
        <v>427.9</v>
      </c>
      <c r="M20" s="166">
        <v>317.2</v>
      </c>
      <c r="N20" s="166">
        <v>216.2</v>
      </c>
      <c r="O20" s="166">
        <v>553.6</v>
      </c>
      <c r="P20" s="173">
        <v>200.6</v>
      </c>
    </row>
    <row r="21" spans="1:16" ht="26">
      <c r="A21" s="49"/>
      <c r="B21" s="17" t="s">
        <v>148</v>
      </c>
      <c r="C21" s="129">
        <f>(C20/C6)*1000</f>
        <v>5.5794202518363072</v>
      </c>
      <c r="D21" s="129">
        <f>(D20/D6)*1000</f>
        <v>6.012263903462749</v>
      </c>
      <c r="E21" s="129">
        <f>(E20/E6)*1000</f>
        <v>6.4352701993704091</v>
      </c>
      <c r="F21" s="129">
        <f t="shared" ref="F21:O21" si="8">(F20/F6)*1000</f>
        <v>7.6878934942287511</v>
      </c>
      <c r="G21" s="129">
        <f t="shared" si="8"/>
        <v>5.485965372507871</v>
      </c>
      <c r="H21" s="129">
        <f t="shared" si="8"/>
        <v>7.5436122770199372</v>
      </c>
      <c r="I21" s="129">
        <f t="shared" si="8"/>
        <v>7.897757082896117</v>
      </c>
      <c r="J21" s="129">
        <f t="shared" si="8"/>
        <v>6.9779643231899264</v>
      </c>
      <c r="K21" s="129">
        <f t="shared" si="8"/>
        <v>8.4100507398292468</v>
      </c>
      <c r="L21" s="129">
        <f t="shared" si="8"/>
        <v>6.5004709385349244</v>
      </c>
      <c r="M21" s="129">
        <f t="shared" si="8"/>
        <v>4.8187646218819307</v>
      </c>
      <c r="N21" s="129">
        <f t="shared" si="8"/>
        <v>3.2844164919636616</v>
      </c>
      <c r="O21" s="129">
        <f t="shared" si="8"/>
        <v>8.4100507398292468</v>
      </c>
      <c r="P21" s="147">
        <f t="shared" ref="P21" si="9">(P20/P6)*1000</f>
        <v>3.0474280679366816</v>
      </c>
    </row>
    <row r="22" spans="1:16" ht="26">
      <c r="A22" s="49"/>
      <c r="B22" s="17" t="s">
        <v>149</v>
      </c>
      <c r="C22" s="67">
        <f>(C20/C7)*1000</f>
        <v>804.49172576832154</v>
      </c>
      <c r="D22" s="67">
        <f>(D20/D7)*1000</f>
        <v>856.77570093457939</v>
      </c>
      <c r="E22" s="67">
        <f t="shared" ref="E22:O22" si="10">(E20/E7)*1000</f>
        <v>938.99521531100481</v>
      </c>
      <c r="F22" s="67">
        <f t="shared" si="10"/>
        <v>1135.3510895883776</v>
      </c>
      <c r="G22" s="67">
        <f t="shared" si="10"/>
        <v>808.21256038647346</v>
      </c>
      <c r="H22" s="67">
        <f t="shared" si="10"/>
        <v>1027.0089285714287</v>
      </c>
      <c r="I22" s="67">
        <f t="shared" si="10"/>
        <v>1024.8936170212767</v>
      </c>
      <c r="J22" s="67">
        <f t="shared" si="10"/>
        <v>909.40170940170947</v>
      </c>
      <c r="K22" s="67">
        <f t="shared" si="10"/>
        <v>1062.5719769673706</v>
      </c>
      <c r="L22" s="67">
        <f t="shared" si="10"/>
        <v>799.81308411214945</v>
      </c>
      <c r="M22" s="67">
        <f t="shared" si="10"/>
        <v>619.53125</v>
      </c>
      <c r="N22" s="67">
        <f t="shared" si="10"/>
        <v>461.96581196581195</v>
      </c>
      <c r="O22" s="67">
        <f t="shared" si="10"/>
        <v>1241.2556053811659</v>
      </c>
      <c r="P22" s="148">
        <f t="shared" ref="P22" si="11">(P20/P7)*1000</f>
        <v>403.62173038229378</v>
      </c>
    </row>
    <row r="23" spans="1:16" ht="27" thickBot="1">
      <c r="A23" s="49"/>
      <c r="B23" s="22" t="s">
        <v>55</v>
      </c>
      <c r="C23" s="167">
        <f>(C20*Factors!C27)/1000</f>
        <v>1.0818136999999999</v>
      </c>
      <c r="D23" s="167">
        <f>(D20*Factors!C27)/1000</f>
        <v>1.1657393</v>
      </c>
      <c r="E23" s="167">
        <f>(E20*Factors!C27)/1000</f>
        <v>1.2477574999999999</v>
      </c>
      <c r="F23" s="167">
        <f>(F20*Factors!C27)/1000</f>
        <v>1.4906330999999997</v>
      </c>
      <c r="G23" s="167">
        <f>(G20*Factors!C27)/1000</f>
        <v>1.0636934</v>
      </c>
      <c r="H23" s="167">
        <f>(H20*Factors!C27)/1000</f>
        <v>1.4626579</v>
      </c>
      <c r="I23" s="167">
        <f>(I20*Factors!C27)/1000</f>
        <v>1.5313242999999999</v>
      </c>
      <c r="J23" s="167">
        <f>(J20*Factors!C27)/1000</f>
        <v>1.3529824000000001</v>
      </c>
      <c r="K23" s="167">
        <f>(K20*Factors!C27)/1000</f>
        <v>1.7598943999999999</v>
      </c>
      <c r="L23" s="167">
        <f>(L20*Factors!C27)/1000</f>
        <v>1.3602941</v>
      </c>
      <c r="M23" s="167">
        <f>(M20*Factors!C27)/1000</f>
        <v>1.0083788</v>
      </c>
      <c r="N23" s="167">
        <f>(N20*Factors!C27)/1000</f>
        <v>0.68729979999999991</v>
      </c>
      <c r="O23" s="167">
        <f>(O20*Factors!C27)/1000</f>
        <v>1.7598943999999999</v>
      </c>
      <c r="P23" s="174">
        <f>(P20*Factors!C27)/1000</f>
        <v>0.63770739999999992</v>
      </c>
    </row>
    <row r="24" spans="1:16" ht="41" thickTop="1" thickBot="1">
      <c r="A24" s="49"/>
      <c r="B24" s="306" t="s">
        <v>60</v>
      </c>
      <c r="C24" s="307"/>
      <c r="D24" s="307"/>
      <c r="E24" s="307"/>
      <c r="F24" s="307"/>
      <c r="G24" s="307"/>
      <c r="H24" s="307"/>
      <c r="I24" s="307"/>
      <c r="J24" s="307"/>
      <c r="K24" s="307"/>
      <c r="L24" s="307"/>
      <c r="M24" s="307"/>
      <c r="N24" s="307"/>
      <c r="O24" s="307"/>
      <c r="P24" s="308"/>
    </row>
    <row r="25" spans="1:16" ht="31" thickTop="1" thickBot="1">
      <c r="A25" s="49"/>
      <c r="B25" s="159" t="s">
        <v>59</v>
      </c>
      <c r="C25" s="160">
        <f t="shared" ref="C25:O25" si="12">C8+C13+C18+C23</f>
        <v>322.67963058936505</v>
      </c>
      <c r="D25" s="160">
        <f t="shared" si="12"/>
        <v>312.52446317109212</v>
      </c>
      <c r="E25" s="160">
        <f t="shared" si="12"/>
        <v>255.33765538200836</v>
      </c>
      <c r="F25" s="160">
        <f t="shared" si="12"/>
        <v>254.85650803804018</v>
      </c>
      <c r="G25" s="160">
        <f t="shared" si="12"/>
        <v>262.77327227883262</v>
      </c>
      <c r="H25" s="160">
        <f t="shared" si="12"/>
        <v>434.45015043027973</v>
      </c>
      <c r="I25" s="160">
        <f t="shared" si="12"/>
        <v>453.25880053580488</v>
      </c>
      <c r="J25" s="160">
        <f t="shared" si="12"/>
        <v>383.20887761639835</v>
      </c>
      <c r="K25" s="160">
        <f t="shared" si="12"/>
        <v>356.24040629228028</v>
      </c>
      <c r="L25" s="160">
        <f t="shared" si="12"/>
        <v>401.28655743903488</v>
      </c>
      <c r="M25" s="160">
        <f t="shared" si="12"/>
        <v>442.36889656325388</v>
      </c>
      <c r="N25" s="160">
        <f t="shared" si="12"/>
        <v>345.78310542728644</v>
      </c>
      <c r="O25" s="160">
        <f t="shared" si="12"/>
        <v>454.02995848058822</v>
      </c>
      <c r="P25" s="160">
        <f t="shared" ref="P25" si="13">P8+P13+P18+P23</f>
        <v>381.50500571980859</v>
      </c>
    </row>
    <row r="26" spans="1:16" ht="31" thickTop="1" thickBot="1">
      <c r="A26" s="49"/>
      <c r="B26" s="13" t="s">
        <v>150</v>
      </c>
      <c r="C26" s="12">
        <f>(C25/C6)*1000</f>
        <v>5.2905238488550141</v>
      </c>
      <c r="D26" s="12">
        <f>(D25/D6)*1000</f>
        <v>5.1240238583927749</v>
      </c>
      <c r="E26" s="12">
        <f t="shared" ref="E26:O26" si="14">(E25/E6)*1000</f>
        <v>4.1864122406546498</v>
      </c>
      <c r="F26" s="12">
        <f t="shared" si="14"/>
        <v>4.1785235446950448</v>
      </c>
      <c r="G26" s="12">
        <f t="shared" si="14"/>
        <v>4.308323587992402</v>
      </c>
      <c r="H26" s="12">
        <f t="shared" si="14"/>
        <v>7.1230677864355938</v>
      </c>
      <c r="I26" s="12">
        <f t="shared" si="14"/>
        <v>7.4314467558992146</v>
      </c>
      <c r="J26" s="12">
        <f t="shared" si="14"/>
        <v>6.2829367395133522</v>
      </c>
      <c r="K26" s="12">
        <f t="shared" si="14"/>
        <v>5.4118495167909382</v>
      </c>
      <c r="L26" s="12">
        <f t="shared" si="14"/>
        <v>6.0961710788903298</v>
      </c>
      <c r="M26" s="12">
        <f t="shared" si="14"/>
        <v>6.720276130453831</v>
      </c>
      <c r="N26" s="12">
        <f t="shared" si="14"/>
        <v>5.2529867442543443</v>
      </c>
      <c r="O26" s="12">
        <f t="shared" si="14"/>
        <v>6.897425918035248</v>
      </c>
      <c r="P26" s="12">
        <f t="shared" ref="P26" si="15">(P25/P6)*1000</f>
        <v>5.7956583374321484</v>
      </c>
    </row>
    <row r="27" spans="1:16" ht="31" thickTop="1" thickBot="1">
      <c r="A27" s="49"/>
      <c r="B27" s="13" t="s">
        <v>58</v>
      </c>
      <c r="C27" s="12">
        <f>C25/C7</f>
        <v>0.76283600612143032</v>
      </c>
      <c r="D27" s="12">
        <f t="shared" ref="D27:O27" si="16">D25/D7</f>
        <v>0.73019734385769186</v>
      </c>
      <c r="E27" s="12">
        <f t="shared" si="16"/>
        <v>0.61085563488518746</v>
      </c>
      <c r="F27" s="12">
        <f t="shared" si="16"/>
        <v>0.61708597587903191</v>
      </c>
      <c r="G27" s="12">
        <f t="shared" si="16"/>
        <v>0.63471804898268747</v>
      </c>
      <c r="H27" s="12">
        <f t="shared" si="16"/>
        <v>0.96975480006758874</v>
      </c>
      <c r="I27" s="12">
        <f t="shared" si="16"/>
        <v>0.96438042667192525</v>
      </c>
      <c r="J27" s="12">
        <f t="shared" si="16"/>
        <v>0.81882238806922725</v>
      </c>
      <c r="K27" s="12">
        <f t="shared" si="16"/>
        <v>0.68376277599286039</v>
      </c>
      <c r="L27" s="12">
        <f t="shared" si="16"/>
        <v>0.75006833166174747</v>
      </c>
      <c r="M27" s="12">
        <f t="shared" si="16"/>
        <v>0.86400175110010524</v>
      </c>
      <c r="N27" s="12">
        <f t="shared" si="16"/>
        <v>0.73885278937454368</v>
      </c>
      <c r="O27" s="12">
        <f t="shared" si="16"/>
        <v>1.0180043912120813</v>
      </c>
      <c r="P27" s="12">
        <f t="shared" ref="P27" si="17">P25/P7</f>
        <v>0.76761570567365911</v>
      </c>
    </row>
    <row r="28" spans="1:16" ht="14" customHeight="1" thickTop="1">
      <c r="A28" s="49"/>
      <c r="B28" s="11"/>
      <c r="C28" s="10"/>
      <c r="D28" s="10"/>
      <c r="E28" s="10"/>
      <c r="F28" s="10"/>
      <c r="G28" s="10"/>
      <c r="H28" s="10"/>
      <c r="I28" s="10"/>
      <c r="J28" s="10"/>
      <c r="K28" s="10"/>
      <c r="L28" s="10"/>
      <c r="M28" s="9"/>
      <c r="N28" s="9"/>
      <c r="O28" s="161"/>
      <c r="P28" s="8"/>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5"/>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51"/>
      <c r="B31" s="266"/>
      <c r="C31" s="248"/>
      <c r="D31" s="248"/>
      <c r="E31" s="250"/>
      <c r="F31" s="252"/>
      <c r="G31" s="254"/>
      <c r="H31" s="273" t="s">
        <v>48</v>
      </c>
      <c r="I31" s="274"/>
      <c r="J31" s="274"/>
      <c r="K31" s="274"/>
      <c r="L31" s="274"/>
      <c r="M31" s="274"/>
      <c r="N31" s="274"/>
      <c r="O31" s="274"/>
      <c r="P31" s="275"/>
    </row>
    <row r="32" spans="1:16" ht="26" customHeight="1">
      <c r="A32" s="51"/>
      <c r="B32" s="281" t="s">
        <v>47</v>
      </c>
      <c r="C32" s="283" t="s">
        <v>46</v>
      </c>
      <c r="D32" s="285" t="s">
        <v>45</v>
      </c>
      <c r="E32" s="287" t="s">
        <v>44</v>
      </c>
      <c r="F32" s="289" t="s">
        <v>43</v>
      </c>
      <c r="G32" s="279" t="s">
        <v>42</v>
      </c>
      <c r="H32" s="273" t="s">
        <v>41</v>
      </c>
      <c r="I32" s="274"/>
      <c r="J32" s="274"/>
      <c r="K32" s="274"/>
      <c r="L32" s="274"/>
      <c r="M32" s="274"/>
      <c r="N32" s="274"/>
      <c r="O32" s="274"/>
      <c r="P32" s="275"/>
    </row>
    <row r="33" spans="1:16" ht="26" customHeight="1" thickBot="1">
      <c r="A33" s="50"/>
      <c r="B33" s="282"/>
      <c r="C33" s="284"/>
      <c r="D33" s="286"/>
      <c r="E33" s="288"/>
      <c r="F33" s="290"/>
      <c r="G33" s="280"/>
      <c r="H33" s="276"/>
      <c r="I33" s="277"/>
      <c r="J33" s="277"/>
      <c r="K33" s="277"/>
      <c r="L33" s="277"/>
      <c r="M33" s="277"/>
      <c r="N33" s="277"/>
      <c r="O33" s="277"/>
      <c r="P33" s="278"/>
    </row>
    <row r="34" spans="1:16" ht="18" thickTop="1">
      <c r="A34" s="46"/>
    </row>
  </sheetData>
  <mergeCells count="25">
    <mergeCell ref="F32:F33"/>
    <mergeCell ref="H32:P33"/>
    <mergeCell ref="B29:G29"/>
    <mergeCell ref="B30:B31"/>
    <mergeCell ref="C30:C31"/>
    <mergeCell ref="D30:D31"/>
    <mergeCell ref="E30:E31"/>
    <mergeCell ref="G32:G33"/>
    <mergeCell ref="B32:B33"/>
    <mergeCell ref="M2:P4"/>
    <mergeCell ref="B9:P9"/>
    <mergeCell ref="C32:C33"/>
    <mergeCell ref="D32:D33"/>
    <mergeCell ref="F30:F31"/>
    <mergeCell ref="G30:G31"/>
    <mergeCell ref="B2:G2"/>
    <mergeCell ref="B3:D3"/>
    <mergeCell ref="B4:J4"/>
    <mergeCell ref="H29:P29"/>
    <mergeCell ref="H30:P30"/>
    <mergeCell ref="H31:P31"/>
    <mergeCell ref="E32:E33"/>
    <mergeCell ref="B14:P14"/>
    <mergeCell ref="B19:P19"/>
    <mergeCell ref="B24:P24"/>
  </mergeCells>
  <pageMargins left="0.7" right="0.7" top="0.75" bottom="0.75" header="0.3" footer="0.3"/>
  <pageSetup scale="41"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BC30-A7ED-A74F-A8DF-95BD1CEB3202}">
  <sheetPr>
    <pageSetUpPr fitToPage="1"/>
  </sheetPr>
  <dimension ref="A1:P34"/>
  <sheetViews>
    <sheetView topLeftCell="F4" zoomScale="70" zoomScaleNormal="70" workbookViewId="0">
      <selection activeCell="P25" sqref="P25"/>
    </sheetView>
  </sheetViews>
  <sheetFormatPr baseColWidth="10" defaultColWidth="11.1640625" defaultRowHeight="16"/>
  <cols>
    <col min="1" max="1" width="8.33203125" customWidth="1"/>
    <col min="2" max="2" width="41.1640625" customWidth="1"/>
    <col min="3" max="16" width="17.83203125" customWidth="1"/>
  </cols>
  <sheetData>
    <row r="1" spans="1:16" ht="22" customHeight="1" thickBot="1">
      <c r="A1" s="52"/>
      <c r="B1" s="52"/>
      <c r="C1" s="52"/>
      <c r="D1" s="52"/>
      <c r="E1" s="52"/>
      <c r="F1" s="52"/>
      <c r="G1" s="52"/>
      <c r="H1" s="52"/>
      <c r="I1" s="52"/>
      <c r="J1" s="52"/>
      <c r="K1" s="52"/>
      <c r="L1" s="52"/>
      <c r="M1" s="52"/>
      <c r="N1" s="52"/>
    </row>
    <row r="2" spans="1:16" ht="66" customHeight="1" thickTop="1">
      <c r="A2" s="49"/>
      <c r="B2" s="255" t="s">
        <v>84</v>
      </c>
      <c r="C2" s="256"/>
      <c r="D2" s="256"/>
      <c r="E2" s="256"/>
      <c r="F2" s="256"/>
      <c r="G2" s="256"/>
      <c r="H2" s="44"/>
      <c r="I2" s="44"/>
      <c r="J2" s="44"/>
      <c r="K2" s="44"/>
      <c r="L2" s="44"/>
      <c r="M2" s="239"/>
      <c r="N2" s="239"/>
      <c r="O2" s="239"/>
      <c r="P2" s="240"/>
    </row>
    <row r="3" spans="1:16" ht="44" customHeight="1">
      <c r="A3" s="49"/>
      <c r="B3" s="257" t="s">
        <v>73</v>
      </c>
      <c r="C3" s="258"/>
      <c r="D3" s="258"/>
      <c r="E3" s="42"/>
      <c r="F3" s="42"/>
      <c r="G3" s="42"/>
      <c r="H3" s="42"/>
      <c r="I3" s="42"/>
      <c r="J3" s="42"/>
      <c r="K3" s="42"/>
      <c r="L3" s="42"/>
      <c r="M3" s="241"/>
      <c r="N3" s="241"/>
      <c r="O3" s="241"/>
      <c r="P3" s="242"/>
    </row>
    <row r="4" spans="1:16" ht="111" customHeight="1" thickBot="1">
      <c r="A4" s="49"/>
      <c r="B4" s="259" t="s">
        <v>72</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1:16" ht="26">
      <c r="A6" s="49"/>
      <c r="B6" s="39" t="s">
        <v>45</v>
      </c>
      <c r="C6" s="38">
        <v>52539</v>
      </c>
      <c r="D6" s="38">
        <v>52539</v>
      </c>
      <c r="E6" s="38">
        <v>52539</v>
      </c>
      <c r="F6" s="38">
        <v>52539</v>
      </c>
      <c r="G6" s="38">
        <v>52539</v>
      </c>
      <c r="H6" s="38">
        <v>52539</v>
      </c>
      <c r="I6" s="38">
        <v>52539</v>
      </c>
      <c r="J6" s="38">
        <v>52539</v>
      </c>
      <c r="K6" s="38">
        <v>52539</v>
      </c>
      <c r="L6" s="38">
        <v>60899</v>
      </c>
      <c r="M6" s="38">
        <v>60899</v>
      </c>
      <c r="N6" s="38">
        <v>60899</v>
      </c>
      <c r="O6" s="38">
        <v>60899</v>
      </c>
      <c r="P6" s="136">
        <v>60899</v>
      </c>
    </row>
    <row r="7" spans="1:16" ht="26">
      <c r="A7" s="49"/>
      <c r="B7" s="22" t="s">
        <v>68</v>
      </c>
      <c r="C7" s="35">
        <v>333</v>
      </c>
      <c r="D7" s="36">
        <v>363</v>
      </c>
      <c r="E7" s="36">
        <v>398</v>
      </c>
      <c r="F7" s="36">
        <v>386</v>
      </c>
      <c r="G7" s="36">
        <v>395</v>
      </c>
      <c r="H7" s="35">
        <v>394</v>
      </c>
      <c r="I7" s="34">
        <v>419</v>
      </c>
      <c r="J7" s="34">
        <v>434</v>
      </c>
      <c r="K7" s="34">
        <v>420</v>
      </c>
      <c r="L7" s="34">
        <v>435</v>
      </c>
      <c r="M7" s="34">
        <v>471</v>
      </c>
      <c r="N7" s="34">
        <v>443</v>
      </c>
      <c r="O7" s="55">
        <v>480</v>
      </c>
      <c r="P7" s="137">
        <v>431</v>
      </c>
    </row>
    <row r="8" spans="1:16" ht="26">
      <c r="A8" s="49"/>
      <c r="B8" s="17" t="s">
        <v>67</v>
      </c>
      <c r="C8" s="32">
        <v>-5.1485500000000011</v>
      </c>
      <c r="D8" s="32">
        <v>-5.1485500000000011</v>
      </c>
      <c r="E8" s="32">
        <v>-5.1485500000000011</v>
      </c>
      <c r="F8" s="32">
        <v>-5.1485500000000011</v>
      </c>
      <c r="G8" s="32">
        <v>-5.1485500000000011</v>
      </c>
      <c r="H8" s="32">
        <v>-5.1485500000000011</v>
      </c>
      <c r="I8" s="32">
        <v>-5.1485500000000011</v>
      </c>
      <c r="J8" s="32">
        <v>-5.1485500000000011</v>
      </c>
      <c r="K8" s="32">
        <v>-5.1485500000000011</v>
      </c>
      <c r="L8" s="32">
        <v>-5.1485500000000011</v>
      </c>
      <c r="M8" s="32">
        <v>-5.1485500000000011</v>
      </c>
      <c r="N8" s="32">
        <v>-5.1485500000000011</v>
      </c>
      <c r="O8" s="32">
        <v>-5.1485500000000011</v>
      </c>
      <c r="P8" s="138">
        <v>-5.1485500000000011</v>
      </c>
    </row>
    <row r="9" spans="1:16" ht="34">
      <c r="A9" s="49"/>
      <c r="B9" s="245" t="s">
        <v>66</v>
      </c>
      <c r="C9" s="246"/>
      <c r="D9" s="246"/>
      <c r="E9" s="246"/>
      <c r="F9" s="246"/>
      <c r="G9" s="246"/>
      <c r="H9" s="246"/>
      <c r="I9" s="246"/>
      <c r="J9" s="246"/>
      <c r="K9" s="246"/>
      <c r="L9" s="246"/>
      <c r="M9" s="246"/>
      <c r="N9" s="246"/>
      <c r="O9" s="246"/>
      <c r="P9" s="247"/>
    </row>
    <row r="10" spans="1:16" ht="26">
      <c r="A10" s="49"/>
      <c r="B10" s="17" t="s">
        <v>54</v>
      </c>
      <c r="C10" s="28">
        <v>308359.7</v>
      </c>
      <c r="D10" s="28">
        <v>312181.5</v>
      </c>
      <c r="E10" s="28">
        <v>269014.5</v>
      </c>
      <c r="F10" s="28">
        <v>255133.3</v>
      </c>
      <c r="G10" s="28">
        <v>234362.7</v>
      </c>
      <c r="H10" s="28">
        <v>241484.5</v>
      </c>
      <c r="I10" s="28">
        <v>220261</v>
      </c>
      <c r="J10" s="28">
        <v>253231.1</v>
      </c>
      <c r="K10" s="28">
        <v>248471.3</v>
      </c>
      <c r="L10" s="28">
        <v>258119.3</v>
      </c>
      <c r="M10" s="28">
        <v>227701.4</v>
      </c>
      <c r="N10" s="28">
        <v>169244.1</v>
      </c>
      <c r="O10" s="154">
        <v>233674.7</v>
      </c>
      <c r="P10" s="152">
        <v>265571.7</v>
      </c>
    </row>
    <row r="11" spans="1:16" ht="26">
      <c r="A11" s="49"/>
      <c r="B11" s="17" t="s">
        <v>79</v>
      </c>
      <c r="C11" s="24">
        <f>(C10/C6)*1000</f>
        <v>5869.1581491844154</v>
      </c>
      <c r="D11" s="24">
        <f>(D10/D6)*1000</f>
        <v>5941.9003026323298</v>
      </c>
      <c r="E11" s="24">
        <f t="shared" ref="E11:O11" si="0">(E10/E6)*1000</f>
        <v>5120.2820761719868</v>
      </c>
      <c r="F11" s="24">
        <f t="shared" si="0"/>
        <v>4856.0745351072528</v>
      </c>
      <c r="G11" s="24">
        <f t="shared" si="0"/>
        <v>4460.7377376805807</v>
      </c>
      <c r="H11" s="24">
        <f t="shared" si="0"/>
        <v>4596.2903747692189</v>
      </c>
      <c r="I11" s="24">
        <f t="shared" si="0"/>
        <v>4192.3333142998536</v>
      </c>
      <c r="J11" s="24">
        <f t="shared" si="0"/>
        <v>4819.8690496583495</v>
      </c>
      <c r="K11" s="24">
        <f t="shared" si="0"/>
        <v>4729.2734920725552</v>
      </c>
      <c r="L11" s="24">
        <f t="shared" si="0"/>
        <v>4238.4817484687765</v>
      </c>
      <c r="M11" s="24">
        <f t="shared" si="0"/>
        <v>3739.0006404046044</v>
      </c>
      <c r="N11" s="24">
        <f t="shared" si="0"/>
        <v>2779.0948948258592</v>
      </c>
      <c r="O11" s="24">
        <f t="shared" si="0"/>
        <v>3837.085994843922</v>
      </c>
      <c r="P11" s="143">
        <f t="shared" ref="P11" si="1">(P10/P6)*1000</f>
        <v>4360.8548580436463</v>
      </c>
    </row>
    <row r="12" spans="1:16" ht="26">
      <c r="A12" s="49"/>
      <c r="B12" s="17" t="s">
        <v>65</v>
      </c>
      <c r="C12" s="24">
        <f t="shared" ref="C12:O12" si="2">C10/C7</f>
        <v>926.00510510510514</v>
      </c>
      <c r="D12" s="24">
        <f t="shared" si="2"/>
        <v>860.00413223140492</v>
      </c>
      <c r="E12" s="24">
        <f t="shared" si="2"/>
        <v>675.91582914572859</v>
      </c>
      <c r="F12" s="24">
        <f t="shared" si="2"/>
        <v>660.96709844559587</v>
      </c>
      <c r="G12" s="24">
        <f t="shared" si="2"/>
        <v>593.3232911392405</v>
      </c>
      <c r="H12" s="24">
        <f t="shared" si="2"/>
        <v>612.90482233502541</v>
      </c>
      <c r="I12" s="24">
        <f t="shared" si="2"/>
        <v>525.68257756563241</v>
      </c>
      <c r="J12" s="24">
        <f t="shared" si="2"/>
        <v>583.48179723502301</v>
      </c>
      <c r="K12" s="24">
        <f t="shared" si="2"/>
        <v>591.59833333333336</v>
      </c>
      <c r="L12" s="24">
        <f t="shared" si="2"/>
        <v>593.37770114942521</v>
      </c>
      <c r="M12" s="24">
        <f t="shared" si="2"/>
        <v>483.4424628450106</v>
      </c>
      <c r="N12" s="24">
        <f t="shared" si="2"/>
        <v>382.04085778781041</v>
      </c>
      <c r="O12" s="24">
        <f t="shared" si="2"/>
        <v>486.82229166666667</v>
      </c>
      <c r="P12" s="143">
        <f t="shared" ref="P12" si="3">P10/P7</f>
        <v>616.17563805104407</v>
      </c>
    </row>
    <row r="13" spans="1:16" ht="26">
      <c r="A13" s="49"/>
      <c r="B13" s="17" t="s">
        <v>55</v>
      </c>
      <c r="C13" s="24">
        <f>C10*Factors!C12</f>
        <v>237.12860930000002</v>
      </c>
      <c r="D13" s="24">
        <f>D10*Factors!C13</f>
        <v>236.94575850000001</v>
      </c>
      <c r="E13" s="24">
        <f>E10*Factors!C14</f>
        <v>200.68481700000001</v>
      </c>
      <c r="F13" s="24">
        <f>F10*Factors!C15</f>
        <v>200.53477380000001</v>
      </c>
      <c r="G13" s="24">
        <f>G10*Factors!C16</f>
        <v>172.49094720000002</v>
      </c>
      <c r="H13" s="24">
        <f>H10*Factors!C17</f>
        <v>175.317747</v>
      </c>
      <c r="I13" s="24">
        <f>I10*Factors!C18</f>
        <v>157.26635400000001</v>
      </c>
      <c r="J13" s="24">
        <f>J10*Factors!C19</f>
        <v>171.69068580000001</v>
      </c>
      <c r="K13" s="24">
        <f>K10*Factors!C20</f>
        <v>169.45742659999999</v>
      </c>
      <c r="L13" s="24">
        <f>L10*Factors!C21</f>
        <v>178.3604363</v>
      </c>
      <c r="M13" s="24">
        <f>M10*Factors!C22</f>
        <v>147.77820859999997</v>
      </c>
      <c r="N13" s="24">
        <f>N10*Factors!C23</f>
        <v>89.191640700000008</v>
      </c>
      <c r="O13" s="24">
        <f>O10*Factors!C24</f>
        <v>140.6721694</v>
      </c>
      <c r="P13" s="143">
        <f>P10*Factors!C25</f>
        <v>139.6907142</v>
      </c>
    </row>
    <row r="14" spans="1:16" ht="34">
      <c r="A14" s="49"/>
      <c r="B14" s="292" t="s">
        <v>64</v>
      </c>
      <c r="C14" s="293"/>
      <c r="D14" s="293"/>
      <c r="E14" s="293"/>
      <c r="F14" s="293"/>
      <c r="G14" s="293"/>
      <c r="H14" s="293"/>
      <c r="I14" s="293"/>
      <c r="J14" s="293"/>
      <c r="K14" s="293"/>
      <c r="L14" s="293"/>
      <c r="M14" s="293"/>
      <c r="N14" s="293"/>
      <c r="O14" s="293"/>
      <c r="P14" s="295"/>
    </row>
    <row r="15" spans="1:16" ht="26">
      <c r="A15" s="49"/>
      <c r="B15" s="17" t="s">
        <v>52</v>
      </c>
      <c r="C15" s="28">
        <v>30542.593332</v>
      </c>
      <c r="D15" s="28">
        <v>27850.48862</v>
      </c>
      <c r="E15" s="28">
        <v>22650.364281999999</v>
      </c>
      <c r="F15" s="28">
        <v>27895.277855</v>
      </c>
      <c r="G15" s="28">
        <v>33786.636504000002</v>
      </c>
      <c r="H15" s="28">
        <v>27457.605135000002</v>
      </c>
      <c r="I15" s="28">
        <v>24207.785433000001</v>
      </c>
      <c r="J15" s="28">
        <v>28313.494856000001</v>
      </c>
      <c r="K15" s="28">
        <v>30103.161044979999</v>
      </c>
      <c r="L15" s="28">
        <v>32120.591853999998</v>
      </c>
      <c r="M15" s="28">
        <v>28978.406478000001</v>
      </c>
      <c r="N15" s="28">
        <v>28343.250267579999</v>
      </c>
      <c r="O15" s="145">
        <v>30204.1</v>
      </c>
      <c r="P15" s="142">
        <v>28614.400000000001</v>
      </c>
    </row>
    <row r="16" spans="1:16" ht="26">
      <c r="A16" s="49"/>
      <c r="B16" s="17" t="s">
        <v>147</v>
      </c>
      <c r="C16" s="24">
        <f>(C15/C6)*1000</f>
        <v>581.33183600753728</v>
      </c>
      <c r="D16" s="24">
        <f>(D15/D6)*1000</f>
        <v>530.09171510687304</v>
      </c>
      <c r="E16" s="24">
        <f t="shared" ref="E16:O16" si="4">(E15/E6)*1000</f>
        <v>431.1152530881821</v>
      </c>
      <c r="F16" s="24">
        <f t="shared" si="4"/>
        <v>530.94421011058455</v>
      </c>
      <c r="G16" s="24">
        <f t="shared" si="4"/>
        <v>643.07726648775201</v>
      </c>
      <c r="H16" s="24">
        <f t="shared" si="4"/>
        <v>522.61377519556902</v>
      </c>
      <c r="I16" s="24">
        <f t="shared" si="4"/>
        <v>460.75839724775881</v>
      </c>
      <c r="J16" s="24">
        <f t="shared" si="4"/>
        <v>538.90433498924608</v>
      </c>
      <c r="K16" s="24">
        <f t="shared" si="4"/>
        <v>572.96791040902951</v>
      </c>
      <c r="L16" s="24">
        <f t="shared" si="4"/>
        <v>527.44038250217568</v>
      </c>
      <c r="M16" s="24">
        <f t="shared" si="4"/>
        <v>475.84371628433962</v>
      </c>
      <c r="N16" s="24">
        <f t="shared" si="4"/>
        <v>465.4140506014877</v>
      </c>
      <c r="O16" s="24">
        <f t="shared" si="4"/>
        <v>495.97037718189131</v>
      </c>
      <c r="P16" s="143">
        <f t="shared" ref="P16" si="5">(P15/P6)*1000</f>
        <v>469.86650027094043</v>
      </c>
    </row>
    <row r="17" spans="1:16" ht="26">
      <c r="A17" s="49"/>
      <c r="B17" s="17" t="s">
        <v>63</v>
      </c>
      <c r="C17" s="24">
        <f t="shared" ref="C17:O17" si="6">C15/C7</f>
        <v>91.719499495495498</v>
      </c>
      <c r="D17" s="24">
        <f t="shared" si="6"/>
        <v>76.723109146005513</v>
      </c>
      <c r="E17" s="24">
        <f t="shared" si="6"/>
        <v>56.910463020100501</v>
      </c>
      <c r="F17" s="24">
        <f t="shared" si="6"/>
        <v>72.267559209844563</v>
      </c>
      <c r="G17" s="24">
        <f t="shared" si="6"/>
        <v>85.535788617721522</v>
      </c>
      <c r="H17" s="24">
        <f t="shared" si="6"/>
        <v>69.689353134517773</v>
      </c>
      <c r="I17" s="24">
        <f t="shared" si="6"/>
        <v>57.775144231503582</v>
      </c>
      <c r="J17" s="24">
        <f t="shared" si="6"/>
        <v>65.238467410138256</v>
      </c>
      <c r="K17" s="24">
        <f t="shared" si="6"/>
        <v>71.674192964238088</v>
      </c>
      <c r="L17" s="24">
        <f t="shared" si="6"/>
        <v>73.840441043678155</v>
      </c>
      <c r="M17" s="24">
        <f t="shared" si="6"/>
        <v>61.525279146496814</v>
      </c>
      <c r="N17" s="24">
        <f t="shared" si="6"/>
        <v>63.980248911015799</v>
      </c>
      <c r="O17" s="24">
        <f t="shared" si="6"/>
        <v>62.92520833333333</v>
      </c>
      <c r="P17" s="143">
        <f t="shared" ref="P17" si="7">P15/P7</f>
        <v>66.39071925754061</v>
      </c>
    </row>
    <row r="18" spans="1:16" ht="26">
      <c r="A18" s="49"/>
      <c r="B18" s="22" t="s">
        <v>62</v>
      </c>
      <c r="C18" s="21">
        <f>C15*Factors!C5</f>
        <v>204.94560345323035</v>
      </c>
      <c r="D18" s="21">
        <f>D15*Factors!C5</f>
        <v>186.88115755753549</v>
      </c>
      <c r="E18" s="21">
        <f>E15*Factors!C5</f>
        <v>151.98750563680471</v>
      </c>
      <c r="F18" s="21">
        <f>F15*Factors!C5</f>
        <v>187.18170036657278</v>
      </c>
      <c r="G18" s="21">
        <f>G15*Factors!C5</f>
        <v>226.71364319651221</v>
      </c>
      <c r="H18" s="21">
        <f>H15*Factors!C5</f>
        <v>184.24484760032661</v>
      </c>
      <c r="I18" s="21">
        <f>I15*Factors!C5</f>
        <v>162.43804643250402</v>
      </c>
      <c r="J18" s="21">
        <f>J15*Factors!C5</f>
        <v>189.98800219931675</v>
      </c>
      <c r="K18" s="21">
        <f>K15*Factors!C5</f>
        <v>201.99694371562416</v>
      </c>
      <c r="L18" s="21">
        <f>L15*Factors!C5</f>
        <v>215.53422164370861</v>
      </c>
      <c r="M18" s="21">
        <f>M15*Factors!C5</f>
        <v>194.44966372663319</v>
      </c>
      <c r="N18" s="21">
        <f>N15*Factors!C5</f>
        <v>190.18766568944588</v>
      </c>
      <c r="O18" s="21">
        <f>O15*Factors!C5</f>
        <v>202.67425997438593</v>
      </c>
      <c r="P18" s="144">
        <f>P15*Factors!C5</f>
        <v>192.00712302671059</v>
      </c>
    </row>
    <row r="19" spans="1:16" ht="34">
      <c r="A19" s="49"/>
      <c r="B19" s="245" t="s">
        <v>61</v>
      </c>
      <c r="C19" s="246"/>
      <c r="D19" s="246"/>
      <c r="E19" s="246"/>
      <c r="F19" s="246"/>
      <c r="G19" s="246"/>
      <c r="H19" s="246"/>
      <c r="I19" s="246"/>
      <c r="J19" s="246"/>
      <c r="K19" s="246"/>
      <c r="L19" s="246"/>
      <c r="M19" s="246"/>
      <c r="N19" s="246"/>
      <c r="O19" s="246"/>
      <c r="P19" s="247"/>
    </row>
    <row r="20" spans="1:16" ht="26">
      <c r="A20" s="49"/>
      <c r="B20" s="39" t="s">
        <v>51</v>
      </c>
      <c r="C20" s="166">
        <v>133.9</v>
      </c>
      <c r="D20" s="166">
        <v>246.9</v>
      </c>
      <c r="E20" s="166">
        <v>192.2</v>
      </c>
      <c r="F20" s="166">
        <v>320.2</v>
      </c>
      <c r="G20" s="166">
        <v>236.4</v>
      </c>
      <c r="H20" s="166">
        <v>139.9</v>
      </c>
      <c r="I20" s="166">
        <v>70.3</v>
      </c>
      <c r="J20" s="166">
        <v>80</v>
      </c>
      <c r="K20" s="166">
        <v>78.5</v>
      </c>
      <c r="L20" s="166">
        <v>82.3</v>
      </c>
      <c r="M20" s="166">
        <v>44.9</v>
      </c>
      <c r="N20" s="166">
        <v>89</v>
      </c>
      <c r="O20" s="166">
        <v>242.4</v>
      </c>
      <c r="P20" s="173">
        <v>165.7</v>
      </c>
    </row>
    <row r="21" spans="1:16" ht="26">
      <c r="A21" s="49"/>
      <c r="B21" s="17" t="s">
        <v>152</v>
      </c>
      <c r="C21" s="129">
        <f>(C20/C6)*1000</f>
        <v>2.5485829574221057</v>
      </c>
      <c r="D21" s="129">
        <f>(D20/D6)*1000</f>
        <v>4.6993661851196249</v>
      </c>
      <c r="E21" s="129">
        <f t="shared" ref="E21:O21" si="8">(E20/E6)*1000</f>
        <v>3.6582348350748966</v>
      </c>
      <c r="F21" s="129">
        <f t="shared" si="8"/>
        <v>6.0945202611393432</v>
      </c>
      <c r="G21" s="129">
        <f t="shared" si="8"/>
        <v>4.4995146462627762</v>
      </c>
      <c r="H21" s="129">
        <f t="shared" si="8"/>
        <v>2.6627838367688765</v>
      </c>
      <c r="I21" s="129">
        <f t="shared" si="8"/>
        <v>1.3380536363463331</v>
      </c>
      <c r="J21" s="129">
        <f t="shared" si="8"/>
        <v>1.5226783912902797</v>
      </c>
      <c r="K21" s="129">
        <f t="shared" si="8"/>
        <v>1.494128171453587</v>
      </c>
      <c r="L21" s="129">
        <f t="shared" si="8"/>
        <v>1.3514179214765429</v>
      </c>
      <c r="M21" s="129">
        <f t="shared" si="8"/>
        <v>0.73728632654066573</v>
      </c>
      <c r="N21" s="129">
        <f t="shared" si="8"/>
        <v>1.4614361483768206</v>
      </c>
      <c r="O21" s="129">
        <f t="shared" si="8"/>
        <v>3.9803609254667567</v>
      </c>
      <c r="P21" s="147">
        <f t="shared" ref="P21" si="9">(P20/P6)*1000</f>
        <v>2.7208985369217884</v>
      </c>
    </row>
    <row r="22" spans="1:16" ht="26">
      <c r="A22" s="49"/>
      <c r="B22" s="17" t="s">
        <v>149</v>
      </c>
      <c r="C22" s="67">
        <f>(C20/C7)*1000</f>
        <v>402.10210210210209</v>
      </c>
      <c r="D22" s="67">
        <f>(D20/D7)*1000</f>
        <v>680.16528925619832</v>
      </c>
      <c r="E22" s="67">
        <f t="shared" ref="E22:O22" si="10">(E20/E7)*1000</f>
        <v>482.9145728643216</v>
      </c>
      <c r="F22" s="67">
        <f t="shared" si="10"/>
        <v>829.53367875647666</v>
      </c>
      <c r="G22" s="67">
        <f t="shared" si="10"/>
        <v>598.48101265822788</v>
      </c>
      <c r="H22" s="67">
        <f t="shared" si="10"/>
        <v>355.07614213197968</v>
      </c>
      <c r="I22" s="67">
        <f t="shared" si="10"/>
        <v>167.78042959427205</v>
      </c>
      <c r="J22" s="67">
        <f t="shared" si="10"/>
        <v>184.33179723502306</v>
      </c>
      <c r="K22" s="67">
        <f t="shared" si="10"/>
        <v>186.9047619047619</v>
      </c>
      <c r="L22" s="67">
        <f t="shared" si="10"/>
        <v>189.19540229885058</v>
      </c>
      <c r="M22" s="67">
        <f t="shared" si="10"/>
        <v>95.329087048832264</v>
      </c>
      <c r="N22" s="67">
        <f t="shared" si="10"/>
        <v>200.90293453724607</v>
      </c>
      <c r="O22" s="67">
        <f t="shared" si="10"/>
        <v>505</v>
      </c>
      <c r="P22" s="148">
        <f t="shared" ref="P22" si="11">(P20/P7)*1000</f>
        <v>384.45475638051039</v>
      </c>
    </row>
    <row r="23" spans="1:16" ht="27" thickBot="1">
      <c r="A23" s="49"/>
      <c r="B23" s="22" t="s">
        <v>55</v>
      </c>
      <c r="C23" s="167">
        <f>(C20*Factors!C27)/1000</f>
        <v>0.42566809999999999</v>
      </c>
      <c r="D23" s="167">
        <f>(D20*Factors!C27)/1000</f>
        <v>0.78489509999999996</v>
      </c>
      <c r="E23" s="167">
        <f>(E20*Factors!C27)/1000</f>
        <v>0.61100379999999999</v>
      </c>
      <c r="F23" s="167">
        <f>(F20*Factors!C27)/1000</f>
        <v>1.0179157999999999</v>
      </c>
      <c r="G23" s="167">
        <f>(G20*Factors!C27)/1000</f>
        <v>0.75151559999999995</v>
      </c>
      <c r="H23" s="167">
        <f>(H20*Factors!C27)/1000</f>
        <v>0.44474209999999997</v>
      </c>
      <c r="I23" s="167">
        <f>(I20*Factors!C27)/1000</f>
        <v>0.22348369999999998</v>
      </c>
      <c r="J23" s="167">
        <f>(J20*Factors!C27)/1000</f>
        <v>0.25431999999999999</v>
      </c>
      <c r="K23" s="167">
        <f>(K20*Factors!C27)/1000</f>
        <v>0.24955149999999998</v>
      </c>
      <c r="L23" s="167">
        <f>(L20*Factors!C27)/1000</f>
        <v>0.26163169999999997</v>
      </c>
      <c r="M23" s="167">
        <f>(M20*Factors!C27)/1000</f>
        <v>0.14273710000000001</v>
      </c>
      <c r="N23" s="167">
        <f>(N20*Factors!C27)/1000</f>
        <v>0.28293099999999999</v>
      </c>
      <c r="O23" s="167">
        <f>(O20*Factors!C27)/1000</f>
        <v>0.77058959999999999</v>
      </c>
      <c r="P23" s="174">
        <f>(P20*Factors!C27)/1000</f>
        <v>0.52676029999999996</v>
      </c>
    </row>
    <row r="24" spans="1:16" ht="41" thickTop="1" thickBot="1">
      <c r="A24" s="49"/>
      <c r="B24" s="306" t="s">
        <v>60</v>
      </c>
      <c r="C24" s="307"/>
      <c r="D24" s="307"/>
      <c r="E24" s="307"/>
      <c r="F24" s="307"/>
      <c r="G24" s="307"/>
      <c r="H24" s="307"/>
      <c r="I24" s="307"/>
      <c r="J24" s="307"/>
      <c r="K24" s="307"/>
      <c r="L24" s="307"/>
      <c r="M24" s="307"/>
      <c r="N24" s="307"/>
      <c r="O24" s="307"/>
      <c r="P24" s="308"/>
    </row>
    <row r="25" spans="1:16" ht="31" thickTop="1" thickBot="1">
      <c r="A25" s="49"/>
      <c r="B25" s="159" t="s">
        <v>59</v>
      </c>
      <c r="C25" s="160">
        <f t="shared" ref="C25:O25" si="12">C8+C13+C18+C23</f>
        <v>437.35133085323037</v>
      </c>
      <c r="D25" s="160">
        <f t="shared" si="12"/>
        <v>419.4632611575355</v>
      </c>
      <c r="E25" s="160">
        <f t="shared" si="12"/>
        <v>348.13477643680471</v>
      </c>
      <c r="F25" s="160">
        <f t="shared" si="12"/>
        <v>383.58583996657279</v>
      </c>
      <c r="G25" s="160">
        <f t="shared" si="12"/>
        <v>394.80755599651224</v>
      </c>
      <c r="H25" s="160">
        <f t="shared" si="12"/>
        <v>354.85878670032662</v>
      </c>
      <c r="I25" s="160">
        <f t="shared" si="12"/>
        <v>314.779334132504</v>
      </c>
      <c r="J25" s="160">
        <f t="shared" si="12"/>
        <v>356.78445799931677</v>
      </c>
      <c r="K25" s="160">
        <f t="shared" si="12"/>
        <v>366.55537181562414</v>
      </c>
      <c r="L25" s="160">
        <f t="shared" si="12"/>
        <v>389.00773964370859</v>
      </c>
      <c r="M25" s="160">
        <f t="shared" si="12"/>
        <v>337.22205942663311</v>
      </c>
      <c r="N25" s="160">
        <f t="shared" si="12"/>
        <v>274.51368738944592</v>
      </c>
      <c r="O25" s="160">
        <f t="shared" si="12"/>
        <v>338.96846897438593</v>
      </c>
      <c r="P25" s="160">
        <f t="shared" ref="P25" si="13">P8+P13+P18+P23</f>
        <v>327.07604752671057</v>
      </c>
    </row>
    <row r="26" spans="1:16" ht="31" thickTop="1" thickBot="1">
      <c r="A26" s="49"/>
      <c r="B26" s="13" t="s">
        <v>150</v>
      </c>
      <c r="C26" s="12">
        <f>(C25/C6)*1000</f>
        <v>8.324317761153246</v>
      </c>
      <c r="D26" s="12">
        <f>(D25/D6)*1000</f>
        <v>7.9838455463091318</v>
      </c>
      <c r="E26" s="12">
        <f>(E25/E6)*1000</f>
        <v>6.6262162667124365</v>
      </c>
      <c r="F26" s="12">
        <f t="shared" ref="F26:O26" si="14">(F25/F6)*1000</f>
        <v>7.3009733715253962</v>
      </c>
      <c r="G26" s="12">
        <f t="shared" si="14"/>
        <v>7.5145616779252036</v>
      </c>
      <c r="H26" s="12">
        <f t="shared" si="14"/>
        <v>6.7541975808509225</v>
      </c>
      <c r="I26" s="12">
        <f t="shared" si="14"/>
        <v>5.9913461263538323</v>
      </c>
      <c r="J26" s="12">
        <f t="shared" si="14"/>
        <v>6.7908498067971745</v>
      </c>
      <c r="K26" s="12">
        <f t="shared" si="14"/>
        <v>6.9768242984378102</v>
      </c>
      <c r="L26" s="12">
        <f t="shared" si="14"/>
        <v>6.3877525024008373</v>
      </c>
      <c r="M26" s="12">
        <f t="shared" si="14"/>
        <v>5.5373989626534614</v>
      </c>
      <c r="N26" s="12">
        <f t="shared" si="14"/>
        <v>4.5076879323050614</v>
      </c>
      <c r="O26" s="12">
        <f t="shared" si="14"/>
        <v>5.5660761092035322</v>
      </c>
      <c r="P26" s="12">
        <f t="shared" ref="P26" si="15">(P25/P6)*1000</f>
        <v>5.3707950463342673</v>
      </c>
    </row>
    <row r="27" spans="1:16" ht="31" thickTop="1" thickBot="1">
      <c r="A27" s="49"/>
      <c r="B27" s="13" t="s">
        <v>58</v>
      </c>
      <c r="C27" s="12">
        <f t="shared" ref="C27:O27" si="16">C25/C7</f>
        <v>1.3133673599196107</v>
      </c>
      <c r="D27" s="12">
        <f t="shared" si="16"/>
        <v>1.1555461739877011</v>
      </c>
      <c r="E27" s="12">
        <f t="shared" si="16"/>
        <v>0.87471049355981079</v>
      </c>
      <c r="F27" s="12">
        <f t="shared" si="16"/>
        <v>0.99374569939526625</v>
      </c>
      <c r="G27" s="12">
        <f t="shared" si="16"/>
        <v>0.99951279999117026</v>
      </c>
      <c r="H27" s="12">
        <f t="shared" si="16"/>
        <v>0.90065681903636197</v>
      </c>
      <c r="I27" s="12">
        <f t="shared" si="16"/>
        <v>0.75126332728521239</v>
      </c>
      <c r="J27" s="12">
        <f t="shared" si="16"/>
        <v>0.82208400460672071</v>
      </c>
      <c r="K27" s="12">
        <f t="shared" si="16"/>
        <v>0.87275088527529554</v>
      </c>
      <c r="L27" s="12">
        <f t="shared" si="16"/>
        <v>0.89427066584760595</v>
      </c>
      <c r="M27" s="12">
        <f t="shared" si="16"/>
        <v>0.7159704021796881</v>
      </c>
      <c r="N27" s="12">
        <f t="shared" si="16"/>
        <v>0.61966972322674019</v>
      </c>
      <c r="O27" s="12">
        <f t="shared" si="16"/>
        <v>0.70618431036330398</v>
      </c>
      <c r="P27" s="12">
        <f t="shared" ref="P27" si="17">P25/P7</f>
        <v>0.7588771404332032</v>
      </c>
    </row>
    <row r="28" spans="1:16" ht="14" customHeight="1" thickTop="1">
      <c r="A28" s="49"/>
      <c r="B28" s="11"/>
      <c r="C28" s="10"/>
      <c r="D28" s="10"/>
      <c r="E28" s="10"/>
      <c r="F28" s="10"/>
      <c r="G28" s="10"/>
      <c r="H28" s="10"/>
      <c r="I28" s="10"/>
      <c r="J28" s="10"/>
      <c r="K28" s="10"/>
      <c r="L28" s="10"/>
      <c r="M28" s="9"/>
      <c r="N28" s="9"/>
      <c r="O28" s="161"/>
      <c r="P28" s="8"/>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6"/>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48"/>
      <c r="B31" s="266"/>
      <c r="C31" s="248"/>
      <c r="D31" s="248"/>
      <c r="E31" s="250"/>
      <c r="F31" s="252"/>
      <c r="G31" s="254"/>
      <c r="H31" s="273" t="s">
        <v>48</v>
      </c>
      <c r="I31" s="274"/>
      <c r="J31" s="274"/>
      <c r="K31" s="274"/>
      <c r="L31" s="274"/>
      <c r="M31" s="274"/>
      <c r="N31" s="274"/>
      <c r="O31" s="274"/>
      <c r="P31" s="275"/>
    </row>
    <row r="32" spans="1:16" ht="26" customHeight="1">
      <c r="A32" s="48"/>
      <c r="B32" s="281" t="s">
        <v>47</v>
      </c>
      <c r="C32" s="283" t="s">
        <v>46</v>
      </c>
      <c r="D32" s="285" t="s">
        <v>45</v>
      </c>
      <c r="E32" s="287" t="s">
        <v>44</v>
      </c>
      <c r="F32" s="289" t="s">
        <v>43</v>
      </c>
      <c r="G32" s="279" t="s">
        <v>42</v>
      </c>
      <c r="H32" s="273" t="s">
        <v>41</v>
      </c>
      <c r="I32" s="274"/>
      <c r="J32" s="274"/>
      <c r="K32" s="274"/>
      <c r="L32" s="274"/>
      <c r="M32" s="274"/>
      <c r="N32" s="274"/>
      <c r="O32" s="274"/>
      <c r="P32" s="275"/>
    </row>
    <row r="33" spans="1:16" ht="26" customHeight="1" thickBot="1">
      <c r="A33" s="47"/>
      <c r="B33" s="282"/>
      <c r="C33" s="284"/>
      <c r="D33" s="286"/>
      <c r="E33" s="288"/>
      <c r="F33" s="290"/>
      <c r="G33" s="280"/>
      <c r="H33" s="276"/>
      <c r="I33" s="277"/>
      <c r="J33" s="277"/>
      <c r="K33" s="277"/>
      <c r="L33" s="277"/>
      <c r="M33" s="277"/>
      <c r="N33" s="277"/>
      <c r="O33" s="277"/>
      <c r="P33" s="278"/>
    </row>
    <row r="34" spans="1:16" ht="18" thickTop="1">
      <c r="A34" s="46"/>
    </row>
  </sheetData>
  <mergeCells count="25">
    <mergeCell ref="F32:F33"/>
    <mergeCell ref="H32:P33"/>
    <mergeCell ref="B29:G29"/>
    <mergeCell ref="B30:B31"/>
    <mergeCell ref="C30:C31"/>
    <mergeCell ref="D30:D31"/>
    <mergeCell ref="E30:E31"/>
    <mergeCell ref="G32:G33"/>
    <mergeCell ref="B32:B33"/>
    <mergeCell ref="M2:P4"/>
    <mergeCell ref="B9:P9"/>
    <mergeCell ref="C32:C33"/>
    <mergeCell ref="D32:D33"/>
    <mergeCell ref="F30:F31"/>
    <mergeCell ref="G30:G31"/>
    <mergeCell ref="B2:G2"/>
    <mergeCell ref="B3:D3"/>
    <mergeCell ref="B4:J4"/>
    <mergeCell ref="H29:P29"/>
    <mergeCell ref="H30:P30"/>
    <mergeCell ref="H31:P31"/>
    <mergeCell ref="E32:E33"/>
    <mergeCell ref="B14:P14"/>
    <mergeCell ref="B19:P19"/>
    <mergeCell ref="B24:P24"/>
  </mergeCells>
  <pageMargins left="0.7" right="0.7" top="0.75" bottom="0.75" header="0.3" footer="0.3"/>
  <pageSetup scale="40" orientation="landscape"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6347A-44E6-3943-B062-CF0F3234C26F}">
  <sheetPr>
    <pageSetUpPr fitToPage="1"/>
  </sheetPr>
  <dimension ref="B1:P34"/>
  <sheetViews>
    <sheetView topLeftCell="D2" zoomScale="55" zoomScaleNormal="55" workbookViewId="0">
      <selection activeCell="P6" sqref="P6"/>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85</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2:16" ht="26">
      <c r="B6" s="39" t="s">
        <v>45</v>
      </c>
      <c r="C6" s="38">
        <v>43199</v>
      </c>
      <c r="D6" s="38">
        <v>43199</v>
      </c>
      <c r="E6" s="38">
        <v>43199</v>
      </c>
      <c r="F6" s="38">
        <v>43199</v>
      </c>
      <c r="G6" s="38">
        <v>43199</v>
      </c>
      <c r="H6" s="38">
        <v>43199</v>
      </c>
      <c r="I6" s="38">
        <v>43199</v>
      </c>
      <c r="J6" s="38">
        <v>43199</v>
      </c>
      <c r="K6" s="38">
        <v>43199</v>
      </c>
      <c r="L6" s="38">
        <v>43199</v>
      </c>
      <c r="M6" s="38">
        <v>43199</v>
      </c>
      <c r="N6" s="38">
        <v>43199</v>
      </c>
      <c r="O6" s="38">
        <v>43199</v>
      </c>
      <c r="P6" s="136">
        <v>43199</v>
      </c>
    </row>
    <row r="7" spans="2:16" ht="26">
      <c r="B7" s="22" t="s">
        <v>68</v>
      </c>
      <c r="C7" s="35">
        <v>379</v>
      </c>
      <c r="D7" s="36">
        <v>372</v>
      </c>
      <c r="E7" s="36">
        <v>370</v>
      </c>
      <c r="F7" s="36">
        <v>365</v>
      </c>
      <c r="G7" s="36">
        <v>363</v>
      </c>
      <c r="H7" s="35">
        <v>354</v>
      </c>
      <c r="I7" s="34">
        <v>339</v>
      </c>
      <c r="J7" s="34">
        <v>344</v>
      </c>
      <c r="K7" s="34">
        <v>345</v>
      </c>
      <c r="L7" s="34">
        <v>317</v>
      </c>
      <c r="M7" s="34">
        <v>330</v>
      </c>
      <c r="N7" s="34">
        <v>317</v>
      </c>
      <c r="O7" s="55">
        <v>296</v>
      </c>
      <c r="P7" s="137">
        <v>319</v>
      </c>
    </row>
    <row r="8" spans="2:16" ht="26">
      <c r="B8" s="22" t="s">
        <v>67</v>
      </c>
      <c r="C8" s="175">
        <v>-9.1875</v>
      </c>
      <c r="D8" s="175">
        <v>-9.1875</v>
      </c>
      <c r="E8" s="175">
        <v>-9.1875</v>
      </c>
      <c r="F8" s="175">
        <v>-9.1875</v>
      </c>
      <c r="G8" s="175">
        <v>-9.1875</v>
      </c>
      <c r="H8" s="175">
        <v>-9.1875</v>
      </c>
      <c r="I8" s="175">
        <v>-9.1875</v>
      </c>
      <c r="J8" s="175">
        <v>-9.1875</v>
      </c>
      <c r="K8" s="175">
        <v>-9.1875</v>
      </c>
      <c r="L8" s="175">
        <v>-9.1875</v>
      </c>
      <c r="M8" s="175">
        <v>-9.1875</v>
      </c>
      <c r="N8" s="175">
        <v>-9.1875</v>
      </c>
      <c r="O8" s="175">
        <v>-9.1875</v>
      </c>
      <c r="P8" s="176">
        <v>-9.1875</v>
      </c>
    </row>
    <row r="9" spans="2:16" ht="34">
      <c r="B9" s="245" t="s">
        <v>66</v>
      </c>
      <c r="C9" s="246"/>
      <c r="D9" s="246"/>
      <c r="E9" s="246"/>
      <c r="F9" s="246"/>
      <c r="G9" s="246"/>
      <c r="H9" s="246"/>
      <c r="I9" s="246"/>
      <c r="J9" s="246"/>
      <c r="K9" s="246"/>
      <c r="L9" s="246"/>
      <c r="M9" s="246"/>
      <c r="N9" s="246"/>
      <c r="O9" s="246"/>
      <c r="P9" s="247"/>
    </row>
    <row r="10" spans="2:16" ht="26">
      <c r="B10" s="17" t="s">
        <v>54</v>
      </c>
      <c r="C10" s="28">
        <v>255130.6</v>
      </c>
      <c r="D10" s="28">
        <v>277131.59999999998</v>
      </c>
      <c r="E10" s="28">
        <v>237191.6</v>
      </c>
      <c r="F10" s="28">
        <v>180818.7</v>
      </c>
      <c r="G10" s="28">
        <v>176006.2</v>
      </c>
      <c r="H10" s="28">
        <v>180198.6</v>
      </c>
      <c r="I10" s="28">
        <v>159105.20000000001</v>
      </c>
      <c r="J10" s="28">
        <v>184635.7</v>
      </c>
      <c r="K10" s="28">
        <v>206344.6</v>
      </c>
      <c r="L10" s="28">
        <v>183142.1</v>
      </c>
      <c r="M10" s="28">
        <v>170589.3</v>
      </c>
      <c r="N10" s="28">
        <v>140736</v>
      </c>
      <c r="O10" s="154">
        <v>219994.6</v>
      </c>
      <c r="P10" s="152">
        <v>238110.4</v>
      </c>
    </row>
    <row r="11" spans="2:16" ht="26">
      <c r="B11" s="17" t="s">
        <v>79</v>
      </c>
      <c r="C11" s="24">
        <f>(C10/C6)*1000</f>
        <v>5905.9376374453113</v>
      </c>
      <c r="D11" s="24">
        <f>(D10/D6)*1000</f>
        <v>6415.2318340702332</v>
      </c>
      <c r="E11" s="24">
        <f>(E10/E6)*1000</f>
        <v>5490.6733952174818</v>
      </c>
      <c r="F11" s="24">
        <f t="shared" ref="F11:O11" si="0">(F10/F6)*1000</f>
        <v>4185.7149471052571</v>
      </c>
      <c r="G11" s="24">
        <f t="shared" si="0"/>
        <v>4074.3119053681803</v>
      </c>
      <c r="H11" s="24">
        <f t="shared" si="0"/>
        <v>4171.3604481585226</v>
      </c>
      <c r="I11" s="24">
        <f t="shared" si="0"/>
        <v>3683.0759971295633</v>
      </c>
      <c r="J11" s="24">
        <f t="shared" si="0"/>
        <v>4274.0734739230084</v>
      </c>
      <c r="K11" s="24">
        <f t="shared" si="0"/>
        <v>4776.6059399523137</v>
      </c>
      <c r="L11" s="24">
        <f t="shared" si="0"/>
        <v>4239.4985995046191</v>
      </c>
      <c r="M11" s="24">
        <f t="shared" si="0"/>
        <v>3948.9177990231251</v>
      </c>
      <c r="N11" s="24">
        <f t="shared" si="0"/>
        <v>3257.8531910460893</v>
      </c>
      <c r="O11" s="24">
        <f t="shared" si="0"/>
        <v>5092.58547651566</v>
      </c>
      <c r="P11" s="143">
        <f t="shared" ref="P11" si="1">(P10/P6)*1000</f>
        <v>5511.9424060742149</v>
      </c>
    </row>
    <row r="12" spans="2:16" ht="26">
      <c r="B12" s="17" t="s">
        <v>65</v>
      </c>
      <c r="C12" s="24">
        <f t="shared" ref="C12:O12" si="2">C10/C7</f>
        <v>673.16781002638527</v>
      </c>
      <c r="D12" s="24">
        <f t="shared" si="2"/>
        <v>744.97741935483862</v>
      </c>
      <c r="E12" s="24">
        <f t="shared" si="2"/>
        <v>641.05837837837839</v>
      </c>
      <c r="F12" s="24">
        <f t="shared" si="2"/>
        <v>495.39369863013701</v>
      </c>
      <c r="G12" s="24">
        <f t="shared" si="2"/>
        <v>484.86556473829205</v>
      </c>
      <c r="H12" s="24">
        <f t="shared" si="2"/>
        <v>509.03559322033902</v>
      </c>
      <c r="I12" s="24">
        <f t="shared" si="2"/>
        <v>469.33687315634222</v>
      </c>
      <c r="J12" s="24">
        <f t="shared" si="2"/>
        <v>536.73168604651164</v>
      </c>
      <c r="K12" s="24">
        <f t="shared" si="2"/>
        <v>598.10028985507245</v>
      </c>
      <c r="L12" s="24">
        <f t="shared" si="2"/>
        <v>577.73533123028392</v>
      </c>
      <c r="M12" s="24">
        <f t="shared" si="2"/>
        <v>516.93727272727267</v>
      </c>
      <c r="N12" s="24">
        <f t="shared" si="2"/>
        <v>443.96214511041012</v>
      </c>
      <c r="O12" s="24">
        <f t="shared" si="2"/>
        <v>743.22500000000002</v>
      </c>
      <c r="P12" s="143">
        <f t="shared" ref="P12" si="3">P10/P7</f>
        <v>746.42758620689654</v>
      </c>
    </row>
    <row r="13" spans="2:16" ht="26">
      <c r="B13" s="22" t="s">
        <v>55</v>
      </c>
      <c r="C13" s="21">
        <f>C10*Factors!C12</f>
        <v>196.19543140000002</v>
      </c>
      <c r="D13" s="21">
        <f>D10*Factors!C13</f>
        <v>210.34288439999997</v>
      </c>
      <c r="E13" s="21">
        <f>E10*Factors!C14</f>
        <v>176.94493360000001</v>
      </c>
      <c r="F13" s="21">
        <f>F10*Factors!C15</f>
        <v>142.1234982</v>
      </c>
      <c r="G13" s="21">
        <f>G10*Factors!C16</f>
        <v>129.54056320000001</v>
      </c>
      <c r="H13" s="21">
        <f>H10*Factors!C17</f>
        <v>130.8241836</v>
      </c>
      <c r="I13" s="21">
        <f>I10*Factors!C18</f>
        <v>113.60111280000001</v>
      </c>
      <c r="J13" s="21">
        <f>J10*Factors!C19</f>
        <v>125.1830046</v>
      </c>
      <c r="K13" s="21">
        <f>K10*Factors!C20</f>
        <v>140.72701720000001</v>
      </c>
      <c r="L13" s="21">
        <f>L10*Factors!C21</f>
        <v>126.5511911</v>
      </c>
      <c r="M13" s="21">
        <f>M10*Factors!C22</f>
        <v>110.71245569999998</v>
      </c>
      <c r="N13" s="21">
        <f>N10*Factors!C23</f>
        <v>74.167872000000003</v>
      </c>
      <c r="O13" s="21">
        <f>O10*Factors!C24</f>
        <v>132.43674920000001</v>
      </c>
      <c r="P13" s="144">
        <f>P10*Factors!C25</f>
        <v>125.24607039999999</v>
      </c>
    </row>
    <row r="14" spans="2:16" ht="34">
      <c r="B14" s="245" t="s">
        <v>64</v>
      </c>
      <c r="C14" s="246"/>
      <c r="D14" s="246"/>
      <c r="E14" s="246"/>
      <c r="F14" s="246"/>
      <c r="G14" s="246"/>
      <c r="H14" s="246"/>
      <c r="I14" s="246"/>
      <c r="J14" s="246"/>
      <c r="K14" s="246"/>
      <c r="L14" s="246"/>
      <c r="M14" s="246"/>
      <c r="N14" s="246"/>
      <c r="O14" s="246"/>
      <c r="P14" s="247"/>
    </row>
    <row r="15" spans="2:16" ht="26">
      <c r="B15" s="17" t="s">
        <v>52</v>
      </c>
      <c r="C15" s="28">
        <v>20540.549392000001</v>
      </c>
      <c r="D15" s="28">
        <v>22058.244651000001</v>
      </c>
      <c r="E15" s="28">
        <v>14306.869785999999</v>
      </c>
      <c r="F15" s="28">
        <v>15954.596018</v>
      </c>
      <c r="G15" s="28">
        <v>21363.927495899999</v>
      </c>
      <c r="H15" s="28">
        <v>18435.299611999999</v>
      </c>
      <c r="I15" s="28">
        <v>19018.719164599999</v>
      </c>
      <c r="J15" s="28">
        <v>21989.221989000001</v>
      </c>
      <c r="K15" s="28">
        <v>23651.070899999999</v>
      </c>
      <c r="L15" s="28">
        <v>22541.220369999999</v>
      </c>
      <c r="M15" s="28">
        <v>20459.673906</v>
      </c>
      <c r="N15" s="28">
        <v>19373.068125999998</v>
      </c>
      <c r="O15" s="145">
        <v>33698.6</v>
      </c>
      <c r="P15" s="142">
        <v>23199.200000000001</v>
      </c>
    </row>
    <row r="16" spans="2:16" ht="26">
      <c r="B16" s="17" t="s">
        <v>147</v>
      </c>
      <c r="C16" s="24">
        <f>(C15/C6)*1000</f>
        <v>475.48668700664371</v>
      </c>
      <c r="D16" s="24">
        <f>(D15/D6)*1000</f>
        <v>510.61933496145753</v>
      </c>
      <c r="E16" s="24">
        <f t="shared" ref="E16:O16" si="4">(E15/E6)*1000</f>
        <v>331.18520766684412</v>
      </c>
      <c r="F16" s="24">
        <f t="shared" si="4"/>
        <v>369.32790152549825</v>
      </c>
      <c r="G16" s="24">
        <f t="shared" si="4"/>
        <v>494.54680654413295</v>
      </c>
      <c r="H16" s="24">
        <f t="shared" si="4"/>
        <v>426.75292511400727</v>
      </c>
      <c r="I16" s="24">
        <f t="shared" si="4"/>
        <v>440.25831997499944</v>
      </c>
      <c r="J16" s="24">
        <f t="shared" si="4"/>
        <v>509.02155117016599</v>
      </c>
      <c r="K16" s="24">
        <f t="shared" si="4"/>
        <v>547.4911664621867</v>
      </c>
      <c r="L16" s="24">
        <f t="shared" si="4"/>
        <v>521.79958725896438</v>
      </c>
      <c r="M16" s="24">
        <f t="shared" si="4"/>
        <v>473.61452593810043</v>
      </c>
      <c r="N16" s="24">
        <f t="shared" si="4"/>
        <v>448.46103210722464</v>
      </c>
      <c r="O16" s="24">
        <f t="shared" si="4"/>
        <v>780.07824255191099</v>
      </c>
      <c r="P16" s="143">
        <f t="shared" ref="P16" si="5">(P15/P6)*1000</f>
        <v>537.03094979050445</v>
      </c>
    </row>
    <row r="17" spans="2:16" ht="26">
      <c r="B17" s="17" t="s">
        <v>63</v>
      </c>
      <c r="C17" s="24">
        <f t="shared" ref="C17:O17" si="6">C15/C7</f>
        <v>54.196700242744065</v>
      </c>
      <c r="D17" s="24">
        <f t="shared" si="6"/>
        <v>59.296356588709678</v>
      </c>
      <c r="E17" s="24">
        <f t="shared" si="6"/>
        <v>38.667215637837835</v>
      </c>
      <c r="F17" s="24">
        <f t="shared" si="6"/>
        <v>43.711221967123286</v>
      </c>
      <c r="G17" s="24">
        <f t="shared" si="6"/>
        <v>58.853794754545454</v>
      </c>
      <c r="H17" s="24">
        <f t="shared" si="6"/>
        <v>52.077117548022599</v>
      </c>
      <c r="I17" s="24">
        <f t="shared" si="6"/>
        <v>56.102416414749257</v>
      </c>
      <c r="J17" s="24">
        <f t="shared" si="6"/>
        <v>63.922156944767444</v>
      </c>
      <c r="K17" s="24">
        <f t="shared" si="6"/>
        <v>68.553828695652172</v>
      </c>
      <c r="L17" s="24">
        <f t="shared" si="6"/>
        <v>71.107950694006306</v>
      </c>
      <c r="M17" s="24">
        <f t="shared" si="6"/>
        <v>61.999011836363636</v>
      </c>
      <c r="N17" s="24">
        <f t="shared" si="6"/>
        <v>61.113779577287062</v>
      </c>
      <c r="O17" s="24">
        <f t="shared" si="6"/>
        <v>113.84662162162162</v>
      </c>
      <c r="P17" s="143">
        <f t="shared" ref="P17" si="7">P15/P7</f>
        <v>72.724764890282131</v>
      </c>
    </row>
    <row r="18" spans="2:16" ht="26">
      <c r="B18" s="22" t="s">
        <v>62</v>
      </c>
      <c r="C18" s="21">
        <f>C15*Factors!C5</f>
        <v>137.83031599984517</v>
      </c>
      <c r="D18" s="21">
        <f>D15*Factors!C5</f>
        <v>148.01428981414386</v>
      </c>
      <c r="E18" s="21">
        <f>E15*Factors!C5</f>
        <v>96.001345725495923</v>
      </c>
      <c r="F18" s="21">
        <f>F15*Factors!C5</f>
        <v>107.05784781332451</v>
      </c>
      <c r="G18" s="21">
        <f>G15*Factors!C5</f>
        <v>143.35531253631027</v>
      </c>
      <c r="H18" s="21">
        <f>H15*Factors!C5</f>
        <v>123.70375896875537</v>
      </c>
      <c r="I18" s="21">
        <f>I15*Factors!C5</f>
        <v>127.61859589744361</v>
      </c>
      <c r="J18" s="21">
        <f>J15*Factors!C5</f>
        <v>147.55113689972785</v>
      </c>
      <c r="K18" s="21">
        <f>K15*Factors!C5</f>
        <v>158.70240438414766</v>
      </c>
      <c r="L18" s="21">
        <f>L15*Factors!C5</f>
        <v>151.25513282664619</v>
      </c>
      <c r="M18" s="21">
        <f>M15*Factors!C5</f>
        <v>137.28762877277603</v>
      </c>
      <c r="N18" s="21">
        <f>N15*Factors!C5</f>
        <v>129.99633314253407</v>
      </c>
      <c r="O18" s="21">
        <f>O15*Factors!C5</f>
        <v>226.12290441274004</v>
      </c>
      <c r="P18" s="144">
        <f>P15*Factors!C5</f>
        <v>155.67027959772926</v>
      </c>
    </row>
    <row r="19" spans="2:16" ht="34">
      <c r="B19" s="245" t="s">
        <v>61</v>
      </c>
      <c r="C19" s="246"/>
      <c r="D19" s="246"/>
      <c r="E19" s="246"/>
      <c r="F19" s="246"/>
      <c r="G19" s="246"/>
      <c r="H19" s="246"/>
      <c r="I19" s="246"/>
      <c r="J19" s="246"/>
      <c r="K19" s="246"/>
      <c r="L19" s="246"/>
      <c r="M19" s="246"/>
      <c r="N19" s="246"/>
      <c r="O19" s="246"/>
      <c r="P19" s="247"/>
    </row>
    <row r="20" spans="2:16" ht="26">
      <c r="B20" s="17" t="s">
        <v>51</v>
      </c>
      <c r="C20" s="19">
        <v>376.8</v>
      </c>
      <c r="D20" s="19">
        <v>291.2</v>
      </c>
      <c r="E20" s="19">
        <v>410.2</v>
      </c>
      <c r="F20" s="19">
        <v>519.1</v>
      </c>
      <c r="G20" s="19">
        <v>527.1</v>
      </c>
      <c r="H20" s="19">
        <v>423</v>
      </c>
      <c r="I20" s="19">
        <v>415.4</v>
      </c>
      <c r="J20" s="19">
        <v>330.5</v>
      </c>
      <c r="K20" s="19">
        <v>295.7</v>
      </c>
      <c r="L20" s="19">
        <v>301.89999999999998</v>
      </c>
      <c r="M20" s="19">
        <v>211.5</v>
      </c>
      <c r="N20" s="19">
        <v>212.9</v>
      </c>
      <c r="O20" s="19">
        <v>526.6</v>
      </c>
      <c r="P20" s="146">
        <v>364.6</v>
      </c>
    </row>
    <row r="21" spans="2:16" ht="26">
      <c r="B21" s="17" t="s">
        <v>152</v>
      </c>
      <c r="C21" s="129">
        <f>(C20/C6)*1000</f>
        <v>8.7224241301881982</v>
      </c>
      <c r="D21" s="129">
        <f>(D20/D6)*1000</f>
        <v>6.7408967800180557</v>
      </c>
      <c r="E21" s="129">
        <f t="shared" ref="E21:O21" si="8">(E20/E6)*1000</f>
        <v>9.4955901756985117</v>
      </c>
      <c r="F21" s="129">
        <f t="shared" si="8"/>
        <v>12.016481863006089</v>
      </c>
      <c r="G21" s="129">
        <f t="shared" si="8"/>
        <v>12.201671334984606</v>
      </c>
      <c r="H21" s="129">
        <f t="shared" si="8"/>
        <v>9.7918933308641414</v>
      </c>
      <c r="I21" s="129">
        <f t="shared" si="8"/>
        <v>9.615963332484549</v>
      </c>
      <c r="J21" s="129">
        <f t="shared" si="8"/>
        <v>7.6506400611125258</v>
      </c>
      <c r="K21" s="129">
        <f t="shared" si="8"/>
        <v>6.845065858005972</v>
      </c>
      <c r="L21" s="129">
        <f t="shared" si="8"/>
        <v>6.9885876987893232</v>
      </c>
      <c r="M21" s="129">
        <f t="shared" si="8"/>
        <v>4.8959466654320707</v>
      </c>
      <c r="N21" s="129">
        <f t="shared" si="8"/>
        <v>4.928354823028311</v>
      </c>
      <c r="O21" s="129">
        <f t="shared" si="8"/>
        <v>12.19009699298595</v>
      </c>
      <c r="P21" s="147">
        <f t="shared" ref="P21" si="9">(P20/P6)*1000</f>
        <v>8.4400101854209595</v>
      </c>
    </row>
    <row r="22" spans="2:16" ht="26">
      <c r="B22" s="17" t="s">
        <v>149</v>
      </c>
      <c r="C22" s="67">
        <f>(C20/C7)*1000</f>
        <v>994.19525065963069</v>
      </c>
      <c r="D22" s="67">
        <f>(D20/D7)*1000</f>
        <v>782.79569892473114</v>
      </c>
      <c r="E22" s="67">
        <f t="shared" ref="E22:O22" si="10">(E20/E7)*1000</f>
        <v>1108.6486486486488</v>
      </c>
      <c r="F22" s="67">
        <f t="shared" si="10"/>
        <v>1422.1917808219177</v>
      </c>
      <c r="G22" s="67">
        <f t="shared" si="10"/>
        <v>1452.0661157024795</v>
      </c>
      <c r="H22" s="67">
        <f t="shared" si="10"/>
        <v>1194.9152542372881</v>
      </c>
      <c r="I22" s="67">
        <f t="shared" si="10"/>
        <v>1225.3687315634218</v>
      </c>
      <c r="J22" s="67">
        <f t="shared" si="10"/>
        <v>960.75581395348843</v>
      </c>
      <c r="K22" s="67">
        <f t="shared" si="10"/>
        <v>857.10144927536226</v>
      </c>
      <c r="L22" s="67">
        <f t="shared" si="10"/>
        <v>952.36593059936899</v>
      </c>
      <c r="M22" s="67">
        <f t="shared" si="10"/>
        <v>640.90909090909088</v>
      </c>
      <c r="N22" s="67">
        <f t="shared" si="10"/>
        <v>671.60883280757105</v>
      </c>
      <c r="O22" s="67">
        <f t="shared" si="10"/>
        <v>1779.0540540540539</v>
      </c>
      <c r="P22" s="148">
        <f t="shared" ref="P22" si="11">(P20/P7)*1000</f>
        <v>1142.94670846395</v>
      </c>
    </row>
    <row r="23" spans="2:16" ht="27" thickBot="1">
      <c r="B23" s="22" t="s">
        <v>55</v>
      </c>
      <c r="C23" s="167">
        <f>(C20*Factors!C27)/1000</f>
        <v>1.1978472</v>
      </c>
      <c r="D23" s="167">
        <f>(D20*Factors!C27)/1000</f>
        <v>0.92572480000000001</v>
      </c>
      <c r="E23" s="167">
        <f>(E20*Factors!C27)/1000</f>
        <v>1.3040257999999998</v>
      </c>
      <c r="F23" s="167">
        <f>(F20*Factors!C27)/1000</f>
        <v>1.6502189</v>
      </c>
      <c r="G23" s="167">
        <f>(G20*Factors!C27)/1000</f>
        <v>1.6756509000000002</v>
      </c>
      <c r="H23" s="167">
        <f>(H20*Factors!C27)/1000</f>
        <v>1.3447169999999999</v>
      </c>
      <c r="I23" s="167">
        <f>(I20*Factors!C27)/1000</f>
        <v>1.3205566</v>
      </c>
      <c r="J23" s="167">
        <f>(J20*Factors!C27)/1000</f>
        <v>1.0506595000000001</v>
      </c>
      <c r="K23" s="167">
        <f>(K20*Factors!C27)/1000</f>
        <v>0.94003029999999987</v>
      </c>
      <c r="L23" s="167">
        <f>(L20*Factors!C27)/1000</f>
        <v>0.95974009999999987</v>
      </c>
      <c r="M23" s="167">
        <f>(M20*Factors!C27)/1000</f>
        <v>0.67235849999999997</v>
      </c>
      <c r="N23" s="167">
        <f>(N20*Factors!C27)/1000</f>
        <v>0.67680909999999994</v>
      </c>
      <c r="O23" s="167">
        <f>(O20*Factors!C27)/1000</f>
        <v>1.6740614</v>
      </c>
      <c r="P23" s="174">
        <f>(P20*Factors!C27)/1000</f>
        <v>1.1590634</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326.03609459984517</v>
      </c>
      <c r="D25" s="14">
        <f t="shared" si="12"/>
        <v>350.09539901414382</v>
      </c>
      <c r="E25" s="14">
        <f t="shared" si="12"/>
        <v>265.06280512549591</v>
      </c>
      <c r="F25" s="14">
        <f t="shared" si="12"/>
        <v>241.64406491332451</v>
      </c>
      <c r="G25" s="14">
        <f t="shared" si="12"/>
        <v>265.38402663631024</v>
      </c>
      <c r="H25" s="14">
        <f t="shared" si="12"/>
        <v>246.68515956875535</v>
      </c>
      <c r="I25" s="14">
        <f t="shared" si="12"/>
        <v>233.35276529744363</v>
      </c>
      <c r="J25" s="14">
        <f t="shared" si="12"/>
        <v>264.59730099972785</v>
      </c>
      <c r="K25" s="14">
        <f t="shared" si="12"/>
        <v>291.18195188414768</v>
      </c>
      <c r="L25" s="14">
        <f t="shared" si="12"/>
        <v>269.57856402664618</v>
      </c>
      <c r="M25" s="14">
        <f t="shared" si="12"/>
        <v>239.484942972776</v>
      </c>
      <c r="N25" s="14">
        <f t="shared" si="12"/>
        <v>195.65351424253407</v>
      </c>
      <c r="O25" s="14">
        <f t="shared" si="12"/>
        <v>351.04621501274005</v>
      </c>
      <c r="P25" s="14">
        <f t="shared" ref="P25" si="13">P8+P13+P18+P23</f>
        <v>272.88791339772922</v>
      </c>
    </row>
    <row r="26" spans="2:16" ht="31" thickTop="1" thickBot="1">
      <c r="B26" s="13" t="s">
        <v>150</v>
      </c>
      <c r="C26" s="12">
        <f>(C25/C6)*1000</f>
        <v>7.547306525610435</v>
      </c>
      <c r="D26" s="12">
        <f>(D25/D6)*1000</f>
        <v>8.1042477606922336</v>
      </c>
      <c r="E26" s="12">
        <f t="shared" ref="E26:O26" si="14">(E25/E6)*1000</f>
        <v>6.1358551152919265</v>
      </c>
      <c r="F26" s="12">
        <f t="shared" si="14"/>
        <v>5.5937420985051629</v>
      </c>
      <c r="G26" s="12">
        <f t="shared" si="14"/>
        <v>6.1432909705389074</v>
      </c>
      <c r="H26" s="12">
        <f t="shared" si="14"/>
        <v>5.7104368056842834</v>
      </c>
      <c r="I26" s="12">
        <f t="shared" si="14"/>
        <v>5.4018094237700787</v>
      </c>
      <c r="J26" s="12">
        <f t="shared" si="14"/>
        <v>6.1250793073850751</v>
      </c>
      <c r="K26" s="12">
        <f t="shared" si="14"/>
        <v>6.7404789898874444</v>
      </c>
      <c r="L26" s="12">
        <f t="shared" si="14"/>
        <v>6.2403889911027148</v>
      </c>
      <c r="M26" s="12">
        <f t="shared" si="14"/>
        <v>5.5437612669917353</v>
      </c>
      <c r="N26" s="12">
        <f t="shared" si="14"/>
        <v>4.5291213741645429</v>
      </c>
      <c r="O26" s="12">
        <f t="shared" si="14"/>
        <v>8.1262578997833295</v>
      </c>
      <c r="P26" s="12">
        <f t="shared" ref="P26" si="15">(P25/P6)*1000</f>
        <v>6.3169960739306283</v>
      </c>
    </row>
    <row r="27" spans="2:16" ht="31" thickTop="1" thickBot="1">
      <c r="B27" s="13" t="s">
        <v>58</v>
      </c>
      <c r="C27" s="12">
        <f t="shared" ref="C27:O27" si="16">C25/C7</f>
        <v>0.86025354775684737</v>
      </c>
      <c r="D27" s="12">
        <f t="shared" si="16"/>
        <v>0.94111666401651561</v>
      </c>
      <c r="E27" s="12">
        <f t="shared" si="16"/>
        <v>0.71638595979863762</v>
      </c>
      <c r="F27" s="12">
        <f t="shared" si="16"/>
        <v>0.66203853400910828</v>
      </c>
      <c r="G27" s="12">
        <f t="shared" si="16"/>
        <v>0.73108547282730096</v>
      </c>
      <c r="H27" s="12">
        <f t="shared" si="16"/>
        <v>0.69685073324507163</v>
      </c>
      <c r="I27" s="12">
        <f t="shared" si="16"/>
        <v>0.6883562398154679</v>
      </c>
      <c r="J27" s="12">
        <f t="shared" si="16"/>
        <v>0.76917820058060427</v>
      </c>
      <c r="K27" s="12">
        <f t="shared" si="16"/>
        <v>0.84400565763521063</v>
      </c>
      <c r="L27" s="12">
        <f t="shared" si="16"/>
        <v>0.85040556475282703</v>
      </c>
      <c r="M27" s="12">
        <f t="shared" si="16"/>
        <v>0.72571194840235154</v>
      </c>
      <c r="N27" s="12">
        <f t="shared" si="16"/>
        <v>0.61720351496067527</v>
      </c>
      <c r="O27" s="12">
        <f t="shared" si="16"/>
        <v>1.1859669426106083</v>
      </c>
      <c r="P27" s="12">
        <f t="shared" ref="P27" si="17">P25/P7</f>
        <v>0.85544800438159629</v>
      </c>
    </row>
    <row r="28" spans="2:16" ht="14" customHeight="1" thickTop="1">
      <c r="B28" s="11"/>
      <c r="C28" s="10"/>
      <c r="D28" s="10"/>
      <c r="E28" s="10"/>
      <c r="F28" s="10"/>
      <c r="G28" s="10"/>
      <c r="H28" s="10"/>
      <c r="I28" s="10"/>
      <c r="J28" s="10"/>
      <c r="K28" s="10"/>
      <c r="L28" s="10"/>
      <c r="M28" s="9"/>
      <c r="N28" s="9"/>
      <c r="O28" s="161"/>
      <c r="P28" s="8"/>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0:P30"/>
    <mergeCell ref="H31:P31"/>
    <mergeCell ref="H32:P33"/>
    <mergeCell ref="B29:G29"/>
    <mergeCell ref="B30:B31"/>
    <mergeCell ref="C30:C31"/>
    <mergeCell ref="D30:D31"/>
    <mergeCell ref="E30:E31"/>
    <mergeCell ref="F30:F31"/>
    <mergeCell ref="G30:G31"/>
    <mergeCell ref="B32:B33"/>
    <mergeCell ref="C32:C33"/>
    <mergeCell ref="D32:D33"/>
    <mergeCell ref="E32:E33"/>
    <mergeCell ref="F32:F33"/>
    <mergeCell ref="G32:G33"/>
    <mergeCell ref="B19:P19"/>
    <mergeCell ref="B24:P24"/>
    <mergeCell ref="H29:P29"/>
    <mergeCell ref="B2:G2"/>
    <mergeCell ref="B3:D3"/>
    <mergeCell ref="B4:J4"/>
    <mergeCell ref="M2:P4"/>
    <mergeCell ref="B9:P9"/>
    <mergeCell ref="B14:P14"/>
  </mergeCells>
  <pageMargins left="0.7" right="0.7" top="0.75" bottom="0.75" header="0.3" footer="0.3"/>
  <pageSetup scale="40"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49FB-EB5F-BC41-B4A0-9C0D517BFA4A}">
  <sheetPr>
    <pageSetUpPr fitToPage="1"/>
  </sheetPr>
  <dimension ref="B1:P34"/>
  <sheetViews>
    <sheetView topLeftCell="F5" zoomScale="70" zoomScaleNormal="7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86</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62117</v>
      </c>
      <c r="D6" s="38">
        <v>62117</v>
      </c>
      <c r="E6" s="38">
        <v>62117</v>
      </c>
      <c r="F6" s="38">
        <v>62117</v>
      </c>
      <c r="G6" s="38">
        <v>62117</v>
      </c>
      <c r="H6" s="38">
        <v>62117</v>
      </c>
      <c r="I6" s="38">
        <v>62117</v>
      </c>
      <c r="J6" s="38">
        <v>62117</v>
      </c>
      <c r="K6" s="38">
        <v>62117</v>
      </c>
      <c r="L6" s="38">
        <v>62117</v>
      </c>
      <c r="M6" s="38">
        <v>62117</v>
      </c>
      <c r="N6" s="38">
        <v>62117</v>
      </c>
      <c r="O6" s="178">
        <v>62117</v>
      </c>
      <c r="P6" s="37">
        <v>62117</v>
      </c>
    </row>
    <row r="7" spans="2:16" ht="26">
      <c r="B7" s="22" t="s">
        <v>68</v>
      </c>
      <c r="C7" s="35">
        <v>335</v>
      </c>
      <c r="D7" s="36">
        <v>359</v>
      </c>
      <c r="E7" s="36">
        <v>366</v>
      </c>
      <c r="F7" s="36">
        <v>349</v>
      </c>
      <c r="G7" s="36">
        <v>338</v>
      </c>
      <c r="H7" s="35">
        <v>331</v>
      </c>
      <c r="I7" s="34">
        <v>318</v>
      </c>
      <c r="J7" s="34">
        <v>356</v>
      </c>
      <c r="K7" s="34">
        <v>351</v>
      </c>
      <c r="L7" s="34">
        <v>383</v>
      </c>
      <c r="M7" s="34">
        <v>389</v>
      </c>
      <c r="N7" s="34">
        <v>340</v>
      </c>
      <c r="O7" s="179">
        <v>390</v>
      </c>
      <c r="P7" s="33">
        <v>374</v>
      </c>
    </row>
    <row r="8" spans="2:16" ht="26">
      <c r="B8" s="17" t="s">
        <v>67</v>
      </c>
      <c r="C8" s="32">
        <v>-86.626050000000006</v>
      </c>
      <c r="D8" s="32">
        <v>-86.626050000000006</v>
      </c>
      <c r="E8" s="32">
        <v>-86.626050000000006</v>
      </c>
      <c r="F8" s="32">
        <v>-86.626050000000006</v>
      </c>
      <c r="G8" s="32">
        <v>-86.626050000000006</v>
      </c>
      <c r="H8" s="32">
        <v>-86.626050000000006</v>
      </c>
      <c r="I8" s="32">
        <v>-86.626050000000006</v>
      </c>
      <c r="J8" s="32">
        <v>-86.626050000000006</v>
      </c>
      <c r="K8" s="32">
        <v>-86.626050000000006</v>
      </c>
      <c r="L8" s="32">
        <v>-86.626050000000006</v>
      </c>
      <c r="M8" s="32">
        <v>-86.626050000000006</v>
      </c>
      <c r="N8" s="32">
        <v>-86.626050000000006</v>
      </c>
      <c r="O8" s="180">
        <v>-86.626050000000006</v>
      </c>
      <c r="P8" s="31">
        <v>-86.626050000000006</v>
      </c>
    </row>
    <row r="9" spans="2:16" ht="34">
      <c r="B9" s="292" t="s">
        <v>66</v>
      </c>
      <c r="C9" s="293"/>
      <c r="D9" s="293"/>
      <c r="E9" s="293"/>
      <c r="F9" s="293"/>
      <c r="G9" s="293"/>
      <c r="H9" s="293"/>
      <c r="I9" s="293"/>
      <c r="J9" s="293"/>
      <c r="K9" s="293"/>
      <c r="L9" s="293"/>
      <c r="M9" s="293"/>
      <c r="N9" s="293"/>
      <c r="O9" s="293"/>
      <c r="P9" s="295"/>
    </row>
    <row r="10" spans="2:16" ht="26">
      <c r="B10" s="17" t="s">
        <v>54</v>
      </c>
      <c r="C10" s="28">
        <v>336649.4</v>
      </c>
      <c r="D10" s="28">
        <v>320902</v>
      </c>
      <c r="E10" s="28">
        <v>278344.3</v>
      </c>
      <c r="F10" s="28">
        <v>234072.2</v>
      </c>
      <c r="G10" s="28">
        <v>239166.4</v>
      </c>
      <c r="H10" s="28">
        <v>241842.1</v>
      </c>
      <c r="I10" s="28">
        <v>214206.5</v>
      </c>
      <c r="J10" s="28">
        <v>299558.59999999998</v>
      </c>
      <c r="K10" s="28">
        <v>264242.5</v>
      </c>
      <c r="L10" s="28">
        <v>255213.7</v>
      </c>
      <c r="M10" s="28">
        <v>239012.5</v>
      </c>
      <c r="N10" s="28">
        <v>167640</v>
      </c>
      <c r="O10" s="181">
        <v>313752</v>
      </c>
      <c r="P10" s="30">
        <v>316934.09999999998</v>
      </c>
    </row>
    <row r="11" spans="2:16" ht="26">
      <c r="B11" s="17" t="s">
        <v>79</v>
      </c>
      <c r="C11" s="24">
        <f>(C10/C6)*1000</f>
        <v>5419.6017193360922</v>
      </c>
      <c r="D11" s="24">
        <f>(D10/D6)*1000</f>
        <v>5166.0897982838842</v>
      </c>
      <c r="E11" s="24">
        <f>(E10/E6)*1000</f>
        <v>4480.9681729639233</v>
      </c>
      <c r="F11" s="24">
        <f t="shared" ref="F11:O11" si="0">(F10/F6)*1000</f>
        <v>3768.2470177246164</v>
      </c>
      <c r="G11" s="24">
        <f t="shared" si="0"/>
        <v>3850.256773508057</v>
      </c>
      <c r="H11" s="24">
        <f t="shared" si="0"/>
        <v>3893.3319381167798</v>
      </c>
      <c r="I11" s="24">
        <f t="shared" si="0"/>
        <v>3448.4360159054686</v>
      </c>
      <c r="J11" s="24">
        <f t="shared" si="0"/>
        <v>4822.4898176022662</v>
      </c>
      <c r="K11" s="24">
        <f t="shared" si="0"/>
        <v>4253.9481945361176</v>
      </c>
      <c r="L11" s="24">
        <f t="shared" si="0"/>
        <v>4108.5966804578457</v>
      </c>
      <c r="M11" s="24">
        <f t="shared" si="0"/>
        <v>3847.7791908817235</v>
      </c>
      <c r="N11" s="24">
        <f t="shared" si="0"/>
        <v>2698.7781122720025</v>
      </c>
      <c r="O11" s="182">
        <f t="shared" si="0"/>
        <v>5050.9844326029915</v>
      </c>
      <c r="P11" s="23">
        <f t="shared" ref="P11" si="1">(P10/P6)*1000</f>
        <v>5102.2119548593782</v>
      </c>
    </row>
    <row r="12" spans="2:16" ht="26">
      <c r="B12" s="17" t="s">
        <v>65</v>
      </c>
      <c r="C12" s="24">
        <f t="shared" ref="C12:O12" si="2">C10/C7</f>
        <v>1004.9235820895523</v>
      </c>
      <c r="D12" s="24">
        <f t="shared" si="2"/>
        <v>893.87743732590525</v>
      </c>
      <c r="E12" s="24">
        <f t="shared" si="2"/>
        <v>760.50355191256824</v>
      </c>
      <c r="F12" s="24">
        <f t="shared" si="2"/>
        <v>670.69398280802295</v>
      </c>
      <c r="G12" s="24">
        <f t="shared" si="2"/>
        <v>707.59289940828398</v>
      </c>
      <c r="H12" s="24">
        <f t="shared" si="2"/>
        <v>730.64078549848944</v>
      </c>
      <c r="I12" s="24">
        <f t="shared" si="2"/>
        <v>673.60534591194971</v>
      </c>
      <c r="J12" s="24">
        <f t="shared" si="2"/>
        <v>841.4567415730337</v>
      </c>
      <c r="K12" s="24">
        <f t="shared" si="2"/>
        <v>752.82763532763533</v>
      </c>
      <c r="L12" s="24">
        <f t="shared" si="2"/>
        <v>666.35430809399486</v>
      </c>
      <c r="M12" s="24">
        <f t="shared" si="2"/>
        <v>614.42802056555274</v>
      </c>
      <c r="N12" s="24">
        <f t="shared" si="2"/>
        <v>493.05882352941177</v>
      </c>
      <c r="O12" s="182">
        <f t="shared" si="2"/>
        <v>804.49230769230769</v>
      </c>
      <c r="P12" s="23">
        <f t="shared" ref="P12" si="3">P10/P7</f>
        <v>847.41737967914435</v>
      </c>
    </row>
    <row r="13" spans="2:16" ht="26">
      <c r="B13" s="17" t="s">
        <v>55</v>
      </c>
      <c r="C13" s="24">
        <f>C10*Factors!C12</f>
        <v>258.88338860000005</v>
      </c>
      <c r="D13" s="24">
        <f>D10*Factors!C13</f>
        <v>243.564618</v>
      </c>
      <c r="E13" s="24">
        <f>E10*Factors!C14</f>
        <v>207.64484780000001</v>
      </c>
      <c r="F13" s="24">
        <f>F10*Factors!C15</f>
        <v>183.98074920000002</v>
      </c>
      <c r="G13" s="24">
        <f>G10*Factors!C16</f>
        <v>176.02647039999999</v>
      </c>
      <c r="H13" s="24">
        <f>H10*Factors!C17</f>
        <v>175.57736460000001</v>
      </c>
      <c r="I13" s="24">
        <f>I10*Factors!C18</f>
        <v>152.94344100000001</v>
      </c>
      <c r="J13" s="24">
        <f>J10*Factors!C19</f>
        <v>203.10073079999998</v>
      </c>
      <c r="K13" s="24">
        <f>K10*Factors!C20</f>
        <v>180.21338499999999</v>
      </c>
      <c r="L13" s="24">
        <f>L10*Factors!C21</f>
        <v>176.35266670000001</v>
      </c>
      <c r="M13" s="24">
        <f>M10*Factors!C22</f>
        <v>155.1191125</v>
      </c>
      <c r="N13" s="24">
        <f>N10*Factors!C23</f>
        <v>88.346280000000007</v>
      </c>
      <c r="O13" s="182">
        <f>O10*Factors!C24</f>
        <v>188.878704</v>
      </c>
      <c r="P13" s="23">
        <f>P10*Factors!C25</f>
        <v>166.70733659999999</v>
      </c>
    </row>
    <row r="14" spans="2:16" ht="34">
      <c r="B14" s="245" t="s">
        <v>64</v>
      </c>
      <c r="C14" s="246"/>
      <c r="D14" s="246"/>
      <c r="E14" s="246"/>
      <c r="F14" s="246"/>
      <c r="G14" s="246"/>
      <c r="H14" s="246"/>
      <c r="I14" s="246"/>
      <c r="J14" s="246"/>
      <c r="K14" s="246"/>
      <c r="L14" s="246"/>
      <c r="M14" s="246"/>
      <c r="N14" s="246"/>
      <c r="O14" s="246"/>
      <c r="P14" s="247"/>
    </row>
    <row r="15" spans="2:16" ht="26">
      <c r="B15" s="17" t="s">
        <v>52</v>
      </c>
      <c r="C15" s="28">
        <v>39560.138052000002</v>
      </c>
      <c r="D15" s="28">
        <v>42070.330220000003</v>
      </c>
      <c r="E15" s="28">
        <v>27074.297501199999</v>
      </c>
      <c r="F15" s="28">
        <v>31131.744144600001</v>
      </c>
      <c r="G15" s="28">
        <v>40216.516355200001</v>
      </c>
      <c r="H15" s="28">
        <v>39128.388271000003</v>
      </c>
      <c r="I15" s="28">
        <v>30141.325076000001</v>
      </c>
      <c r="J15" s="28">
        <v>34891.309053999998</v>
      </c>
      <c r="K15" s="28">
        <v>47479.061479000004</v>
      </c>
      <c r="L15" s="28">
        <v>44847.220015999999</v>
      </c>
      <c r="M15" s="28">
        <v>37826.386322999999</v>
      </c>
      <c r="N15" s="28">
        <v>34376.974626000003</v>
      </c>
      <c r="O15" s="183">
        <v>57698.6</v>
      </c>
      <c r="P15" s="27">
        <v>36663</v>
      </c>
    </row>
    <row r="16" spans="2:16" ht="26">
      <c r="B16" s="17" t="s">
        <v>147</v>
      </c>
      <c r="C16" s="24">
        <f>(C15/C6)*1000</f>
        <v>636.86491704364346</v>
      </c>
      <c r="D16" s="24">
        <f>(D15/D6)*1000</f>
        <v>677.27562857188866</v>
      </c>
      <c r="E16" s="24">
        <f t="shared" ref="E16:O16" si="4">(E15/E6)*1000</f>
        <v>435.85970831173427</v>
      </c>
      <c r="F16" s="24">
        <f t="shared" si="4"/>
        <v>501.17913203470874</v>
      </c>
      <c r="G16" s="24">
        <f t="shared" si="4"/>
        <v>647.43172328348123</v>
      </c>
      <c r="H16" s="24">
        <f t="shared" si="4"/>
        <v>629.91432733390218</v>
      </c>
      <c r="I16" s="24">
        <f t="shared" si="4"/>
        <v>485.23471957757135</v>
      </c>
      <c r="J16" s="24">
        <f t="shared" si="4"/>
        <v>561.70306122317561</v>
      </c>
      <c r="K16" s="24">
        <f t="shared" si="4"/>
        <v>764.34891380781437</v>
      </c>
      <c r="L16" s="24">
        <f t="shared" si="4"/>
        <v>721.97981254728984</v>
      </c>
      <c r="M16" s="24">
        <f t="shared" si="4"/>
        <v>608.95385036302469</v>
      </c>
      <c r="N16" s="24">
        <f t="shared" si="4"/>
        <v>553.42296997601306</v>
      </c>
      <c r="O16" s="182">
        <f t="shared" si="4"/>
        <v>928.86971360497125</v>
      </c>
      <c r="P16" s="23">
        <f t="shared" ref="P16" si="5">(P15/P6)*1000</f>
        <v>590.22489817602263</v>
      </c>
    </row>
    <row r="17" spans="2:16" ht="26">
      <c r="B17" s="17" t="s">
        <v>63</v>
      </c>
      <c r="C17" s="24">
        <f t="shared" ref="C17:O17" si="6">C15/C7</f>
        <v>118.08996433432837</v>
      </c>
      <c r="D17" s="24">
        <f t="shared" si="6"/>
        <v>117.18754935933148</v>
      </c>
      <c r="E17" s="24">
        <f t="shared" si="6"/>
        <v>73.97349044043716</v>
      </c>
      <c r="F17" s="24">
        <f t="shared" si="6"/>
        <v>89.202705285386827</v>
      </c>
      <c r="G17" s="24">
        <f t="shared" si="6"/>
        <v>118.98377619881657</v>
      </c>
      <c r="H17" s="24">
        <f t="shared" si="6"/>
        <v>118.21265338670696</v>
      </c>
      <c r="I17" s="24">
        <f t="shared" si="6"/>
        <v>94.784041119496862</v>
      </c>
      <c r="J17" s="24">
        <f t="shared" si="6"/>
        <v>98.009295095505607</v>
      </c>
      <c r="K17" s="24">
        <f t="shared" si="6"/>
        <v>135.26798142165242</v>
      </c>
      <c r="L17" s="24">
        <f t="shared" si="6"/>
        <v>117.09456923237597</v>
      </c>
      <c r="M17" s="24">
        <f t="shared" si="6"/>
        <v>97.240067668380462</v>
      </c>
      <c r="N17" s="24">
        <f t="shared" si="6"/>
        <v>101.10874890000001</v>
      </c>
      <c r="O17" s="182">
        <f t="shared" si="6"/>
        <v>147.94512820512821</v>
      </c>
      <c r="P17" s="23">
        <f t="shared" ref="P17" si="7">P15/P7</f>
        <v>98.029411764705884</v>
      </c>
    </row>
    <row r="18" spans="2:16" ht="26">
      <c r="B18" s="22" t="s">
        <v>62</v>
      </c>
      <c r="C18" s="21">
        <f>C15*Factors!C5</f>
        <v>265.45474634813309</v>
      </c>
      <c r="D18" s="21">
        <f>D15*Factors!C5</f>
        <v>282.29853047157656</v>
      </c>
      <c r="E18" s="21">
        <f>E15*Factors!C5</f>
        <v>181.67279311027562</v>
      </c>
      <c r="F18" s="21">
        <f>F15*Factors!C5</f>
        <v>208.89889803764152</v>
      </c>
      <c r="G18" s="21">
        <f>G15*Factors!C5</f>
        <v>269.85914796461242</v>
      </c>
      <c r="H18" s="21">
        <f>H15*Factors!C5</f>
        <v>262.55763743383739</v>
      </c>
      <c r="I18" s="21">
        <f>I15*Factors!C5</f>
        <v>202.25303036427843</v>
      </c>
      <c r="J18" s="21">
        <f>J15*Factors!C5</f>
        <v>234.12616969408265</v>
      </c>
      <c r="K18" s="21">
        <f>K15*Factors!C5</f>
        <v>318.59196763137123</v>
      </c>
      <c r="L18" s="21">
        <f>L15*Factors!C5</f>
        <v>300.93189761162455</v>
      </c>
      <c r="M18" s="21">
        <f>M15*Factors!C5</f>
        <v>253.82099964969188</v>
      </c>
      <c r="N18" s="21">
        <f>N15*Factors!C5</f>
        <v>230.67490481367739</v>
      </c>
      <c r="O18" s="184">
        <f>O15*Factors!C5</f>
        <v>387.16667791982229</v>
      </c>
      <c r="P18" s="20">
        <f>P15*Factors!C5</f>
        <v>246.01449450375651</v>
      </c>
    </row>
    <row r="19" spans="2:16" ht="34">
      <c r="B19" s="309" t="s">
        <v>61</v>
      </c>
      <c r="C19" s="310"/>
      <c r="D19" s="310"/>
      <c r="E19" s="310"/>
      <c r="F19" s="310"/>
      <c r="G19" s="310"/>
      <c r="H19" s="310"/>
      <c r="I19" s="310"/>
      <c r="J19" s="310"/>
      <c r="K19" s="310"/>
      <c r="L19" s="310"/>
      <c r="M19" s="310"/>
      <c r="N19" s="310"/>
      <c r="O19" s="310"/>
      <c r="P19" s="311"/>
    </row>
    <row r="20" spans="2:16" ht="26">
      <c r="B20" s="17" t="s">
        <v>51</v>
      </c>
      <c r="C20" s="19">
        <v>303.89999999999998</v>
      </c>
      <c r="D20" s="19">
        <v>264.2</v>
      </c>
      <c r="E20" s="19">
        <v>436.3</v>
      </c>
      <c r="F20" s="19">
        <v>418.1</v>
      </c>
      <c r="G20" s="19">
        <v>360.6</v>
      </c>
      <c r="H20" s="19">
        <v>597.1</v>
      </c>
      <c r="I20" s="19">
        <v>375.3</v>
      </c>
      <c r="J20" s="19">
        <v>450.9</v>
      </c>
      <c r="K20" s="19">
        <v>555.6</v>
      </c>
      <c r="L20" s="19">
        <v>384.3</v>
      </c>
      <c r="M20" s="19">
        <v>443</v>
      </c>
      <c r="N20" s="19">
        <v>338.8</v>
      </c>
      <c r="O20" s="185">
        <v>528.20000000000005</v>
      </c>
      <c r="P20" s="18">
        <v>559.70000000000005</v>
      </c>
    </row>
    <row r="21" spans="2:16" ht="26">
      <c r="B21" s="17" t="s">
        <v>152</v>
      </c>
      <c r="C21" s="129">
        <f>(C20/C6)*1000</f>
        <v>4.8923805077515006</v>
      </c>
      <c r="D21" s="129">
        <f>(D20/D6)*1000</f>
        <v>4.253264001803049</v>
      </c>
      <c r="E21" s="129">
        <f>(E20/E6)*1000</f>
        <v>7.0238421044158601</v>
      </c>
      <c r="F21" s="129">
        <f t="shared" ref="F21:N21" si="8">(F20/F6)*1000</f>
        <v>6.7308466281372246</v>
      </c>
      <c r="G21" s="129">
        <f t="shared" si="8"/>
        <v>5.8051741069272502</v>
      </c>
      <c r="H21" s="129">
        <f t="shared" si="8"/>
        <v>9.6125054332952331</v>
      </c>
      <c r="I21" s="129">
        <f t="shared" si="8"/>
        <v>6.0418242993061479</v>
      </c>
      <c r="J21" s="129">
        <f t="shared" si="8"/>
        <v>7.2588824315404796</v>
      </c>
      <c r="K21" s="129">
        <f t="shared" si="8"/>
        <v>8.9444113527697731</v>
      </c>
      <c r="L21" s="129">
        <f t="shared" si="8"/>
        <v>6.1867121721911884</v>
      </c>
      <c r="M21" s="129">
        <f t="shared" si="8"/>
        <v>7.1317030764525011</v>
      </c>
      <c r="N21" s="129">
        <f t="shared" si="8"/>
        <v>5.4542234814945987</v>
      </c>
      <c r="O21" s="186">
        <f>(O20/O6)*1000</f>
        <v>8.5033082730975416</v>
      </c>
      <c r="P21" s="130">
        <f>(P20/P6)*1000</f>
        <v>9.0104158281951818</v>
      </c>
    </row>
    <row r="22" spans="2:16" ht="26">
      <c r="B22" s="17" t="s">
        <v>149</v>
      </c>
      <c r="C22" s="67">
        <f>(C20/C7)*1000</f>
        <v>907.16417910447751</v>
      </c>
      <c r="D22" s="67">
        <f>(D20/D7)*1000</f>
        <v>735.93314763231194</v>
      </c>
      <c r="E22" s="67">
        <f t="shared" ref="E22:O22" si="9">(E20/E7)*1000</f>
        <v>1192.0765027322404</v>
      </c>
      <c r="F22" s="67">
        <f t="shared" si="9"/>
        <v>1197.9942693409741</v>
      </c>
      <c r="G22" s="67">
        <f t="shared" si="9"/>
        <v>1066.8639053254437</v>
      </c>
      <c r="H22" s="67">
        <f t="shared" si="9"/>
        <v>1803.9274924471301</v>
      </c>
      <c r="I22" s="67">
        <f t="shared" si="9"/>
        <v>1180.1886792452831</v>
      </c>
      <c r="J22" s="67">
        <f t="shared" si="9"/>
        <v>1266.5730337078651</v>
      </c>
      <c r="K22" s="67">
        <f t="shared" si="9"/>
        <v>1582.9059829059831</v>
      </c>
      <c r="L22" s="67">
        <f t="shared" si="9"/>
        <v>1003.3942558746736</v>
      </c>
      <c r="M22" s="67">
        <f t="shared" si="9"/>
        <v>1138.8174807197943</v>
      </c>
      <c r="N22" s="67">
        <f t="shared" si="9"/>
        <v>996.47058823529414</v>
      </c>
      <c r="O22" s="187">
        <f t="shared" si="9"/>
        <v>1354.3589743589746</v>
      </c>
      <c r="P22" s="131">
        <f t="shared" ref="P22" si="10">(P20/P7)*1000</f>
        <v>1496.524064171123</v>
      </c>
    </row>
    <row r="23" spans="2:16" ht="27" thickBot="1">
      <c r="B23" s="22" t="s">
        <v>55</v>
      </c>
      <c r="C23" s="167">
        <f>(C20*Factors!C27)/1000</f>
        <v>0.96609809999999996</v>
      </c>
      <c r="D23" s="167">
        <f>(D20*Factors!C27)/1000</f>
        <v>0.83989179999999986</v>
      </c>
      <c r="E23" s="167">
        <f>(E20*Factors!C27)/1000</f>
        <v>1.3869977</v>
      </c>
      <c r="F23" s="167">
        <f>(F20*Factors!C27)/1000</f>
        <v>1.3291398999999999</v>
      </c>
      <c r="G23" s="167">
        <f>(G20*Factors!C27)/1000</f>
        <v>1.1463474</v>
      </c>
      <c r="H23" s="167">
        <f>(H20*Factors!C27)/1000</f>
        <v>1.8981809000000001</v>
      </c>
      <c r="I23" s="167">
        <f>(I20*Factors!C27)/1000</f>
        <v>1.1930787</v>
      </c>
      <c r="J23" s="167">
        <f>(J20*Factors!C27)/1000</f>
        <v>1.4334110999999998</v>
      </c>
      <c r="K23" s="167">
        <f>(K20*Factors!C27)/1000</f>
        <v>1.7662524000000002</v>
      </c>
      <c r="L23" s="167">
        <f>(L20*Factors!C27)/1000</f>
        <v>1.2216897</v>
      </c>
      <c r="M23" s="167">
        <f>(M20*Factors!C27)/1000</f>
        <v>1.4082970000000001</v>
      </c>
      <c r="N23" s="167">
        <f>(N20*Factors!C27)/1000</f>
        <v>1.0770451999999999</v>
      </c>
      <c r="O23" s="189">
        <f>(O20*Factors!C27)/1000</f>
        <v>1.6791478</v>
      </c>
      <c r="P23" s="168">
        <f>(P20*Factors!C27)/1000</f>
        <v>1.7792862999999999</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1">C8+C13+C18+C23</f>
        <v>438.67818304813312</v>
      </c>
      <c r="D25" s="14">
        <f t="shared" si="11"/>
        <v>440.07699027157651</v>
      </c>
      <c r="E25" s="14">
        <f t="shared" si="11"/>
        <v>304.07858861027563</v>
      </c>
      <c r="F25" s="14">
        <f t="shared" si="11"/>
        <v>307.58273713764152</v>
      </c>
      <c r="G25" s="14">
        <f t="shared" si="11"/>
        <v>360.40591576461242</v>
      </c>
      <c r="H25" s="14">
        <f t="shared" si="11"/>
        <v>353.40713293383737</v>
      </c>
      <c r="I25" s="14">
        <f t="shared" si="11"/>
        <v>269.76350006427845</v>
      </c>
      <c r="J25" s="14">
        <f t="shared" si="11"/>
        <v>352.03426159408264</v>
      </c>
      <c r="K25" s="14">
        <f t="shared" si="11"/>
        <v>413.94555503137121</v>
      </c>
      <c r="L25" s="14">
        <f t="shared" si="11"/>
        <v>391.88020401162458</v>
      </c>
      <c r="M25" s="14">
        <f t="shared" si="11"/>
        <v>323.7223591496919</v>
      </c>
      <c r="N25" s="14">
        <f t="shared" si="11"/>
        <v>233.47218001367736</v>
      </c>
      <c r="O25" s="14">
        <f t="shared" si="11"/>
        <v>491.09847971982231</v>
      </c>
      <c r="P25" s="14">
        <f t="shared" ref="P25" si="12">P8+P13+P18+P23</f>
        <v>327.87506740375653</v>
      </c>
    </row>
    <row r="26" spans="2:16" ht="31" thickTop="1" thickBot="1">
      <c r="B26" s="13" t="s">
        <v>150</v>
      </c>
      <c r="C26" s="12">
        <f>(C25/C6)*1000</f>
        <v>7.0621276469908905</v>
      </c>
      <c r="D26" s="12">
        <f>(D25/D6)*1000</f>
        <v>7.0846465584554394</v>
      </c>
      <c r="E26" s="12">
        <f t="shared" ref="E26:O26" si="13">(E25/E6)*1000</f>
        <v>4.8952555437364271</v>
      </c>
      <c r="F26" s="12">
        <f t="shared" si="13"/>
        <v>4.9516676133367916</v>
      </c>
      <c r="G26" s="12">
        <f t="shared" si="13"/>
        <v>5.8020496122577141</v>
      </c>
      <c r="H26" s="12">
        <f t="shared" si="13"/>
        <v>5.6893786392426771</v>
      </c>
      <c r="I26" s="12">
        <f t="shared" si="13"/>
        <v>4.3428288562596142</v>
      </c>
      <c r="J26" s="12">
        <f t="shared" si="13"/>
        <v>5.6672772605580217</v>
      </c>
      <c r="K26" s="12">
        <f t="shared" si="13"/>
        <v>6.6639656620791605</v>
      </c>
      <c r="L26" s="12">
        <f t="shared" si="13"/>
        <v>6.3087432427777355</v>
      </c>
      <c r="M26" s="12">
        <f t="shared" si="13"/>
        <v>5.2114937802806303</v>
      </c>
      <c r="N26" s="12">
        <f t="shared" si="13"/>
        <v>3.7585875044460835</v>
      </c>
      <c r="O26" s="12">
        <f t="shared" si="13"/>
        <v>7.9060237892979739</v>
      </c>
      <c r="P26" s="12">
        <f t="shared" ref="P26" si="14">(P25/P6)*1000</f>
        <v>5.2783467875743604</v>
      </c>
    </row>
    <row r="27" spans="2:16" ht="31" thickTop="1" thickBot="1">
      <c r="B27" s="13" t="s">
        <v>58</v>
      </c>
      <c r="C27" s="12">
        <f t="shared" ref="C27:O27" si="15">C25/C7</f>
        <v>1.3094871135765167</v>
      </c>
      <c r="D27" s="12">
        <f t="shared" si="15"/>
        <v>1.2258411985280682</v>
      </c>
      <c r="E27" s="12">
        <f t="shared" si="15"/>
        <v>0.83081581587507003</v>
      </c>
      <c r="F27" s="12">
        <f t="shared" si="15"/>
        <v>0.88132589437719633</v>
      </c>
      <c r="G27" s="12">
        <f t="shared" si="15"/>
        <v>1.0662896916112794</v>
      </c>
      <c r="H27" s="12">
        <f t="shared" si="15"/>
        <v>1.06769526566114</v>
      </c>
      <c r="I27" s="12">
        <f t="shared" si="15"/>
        <v>0.84831289328389448</v>
      </c>
      <c r="J27" s="12">
        <f t="shared" si="15"/>
        <v>0.98886028537663662</v>
      </c>
      <c r="K27" s="12">
        <f t="shared" si="15"/>
        <v>1.1793320656164421</v>
      </c>
      <c r="L27" s="12">
        <f t="shared" si="15"/>
        <v>1.0231859112575055</v>
      </c>
      <c r="M27" s="12">
        <f t="shared" si="15"/>
        <v>0.83219115462645732</v>
      </c>
      <c r="N27" s="12">
        <f t="shared" si="15"/>
        <v>0.68668288239316866</v>
      </c>
      <c r="O27" s="12">
        <f t="shared" si="15"/>
        <v>1.2592268710764674</v>
      </c>
      <c r="P27" s="12">
        <f t="shared" ref="P27" si="16">P25/P7</f>
        <v>0.87667130321860032</v>
      </c>
    </row>
    <row r="28" spans="2:16" ht="14" customHeight="1" thickTop="1">
      <c r="B28" s="11"/>
      <c r="C28" s="10"/>
      <c r="D28" s="10"/>
      <c r="E28" s="10"/>
      <c r="F28" s="10"/>
      <c r="G28" s="10"/>
      <c r="H28" s="10"/>
      <c r="I28" s="10"/>
      <c r="J28" s="10"/>
      <c r="K28" s="10"/>
      <c r="L28" s="10"/>
      <c r="M28" s="9"/>
      <c r="N28" s="9"/>
      <c r="O28" s="161"/>
      <c r="P28" s="8"/>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0:P30"/>
    <mergeCell ref="H31:P31"/>
    <mergeCell ref="H32:P33"/>
    <mergeCell ref="B29:G29"/>
    <mergeCell ref="B30:B31"/>
    <mergeCell ref="C30:C31"/>
    <mergeCell ref="D30:D31"/>
    <mergeCell ref="E30:E31"/>
    <mergeCell ref="F30:F31"/>
    <mergeCell ref="G30:G31"/>
    <mergeCell ref="B32:B33"/>
    <mergeCell ref="C32:C33"/>
    <mergeCell ref="D32:D33"/>
    <mergeCell ref="E32:E33"/>
    <mergeCell ref="F32:F33"/>
    <mergeCell ref="G32:G33"/>
    <mergeCell ref="B19:P19"/>
    <mergeCell ref="B24:P24"/>
    <mergeCell ref="H29:P29"/>
    <mergeCell ref="B2:G2"/>
    <mergeCell ref="B3:D3"/>
    <mergeCell ref="B4:J4"/>
    <mergeCell ref="M2:P4"/>
    <mergeCell ref="B9:P9"/>
    <mergeCell ref="B14:P14"/>
  </mergeCells>
  <pageMargins left="0.7" right="0.7" top="0.75" bottom="0.75" header="0.3" footer="0.3"/>
  <pageSetup scale="40"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19DB-3E1C-2645-A8D1-E971CA2E9835}">
  <sheetPr>
    <pageSetUpPr fitToPage="1"/>
  </sheetPr>
  <dimension ref="B1:P39"/>
  <sheetViews>
    <sheetView topLeftCell="G5" zoomScale="70" zoomScaleNormal="70" workbookViewId="0">
      <selection activeCell="P30" sqref="P30"/>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88</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81</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58032</v>
      </c>
      <c r="D6" s="38">
        <v>58032</v>
      </c>
      <c r="E6" s="38">
        <v>58032</v>
      </c>
      <c r="F6" s="38">
        <v>58032</v>
      </c>
      <c r="G6" s="38">
        <v>58032</v>
      </c>
      <c r="H6" s="38">
        <v>58032</v>
      </c>
      <c r="I6" s="38">
        <v>58032</v>
      </c>
      <c r="J6" s="38">
        <v>58032</v>
      </c>
      <c r="K6" s="38">
        <v>58032</v>
      </c>
      <c r="L6" s="38">
        <v>58032</v>
      </c>
      <c r="M6" s="38">
        <v>58032</v>
      </c>
      <c r="N6" s="38">
        <v>58032</v>
      </c>
      <c r="O6" s="178">
        <v>58032</v>
      </c>
      <c r="P6" s="37">
        <v>58032</v>
      </c>
    </row>
    <row r="7" spans="2:16" ht="26">
      <c r="B7" s="22" t="s">
        <v>68</v>
      </c>
      <c r="C7" s="35">
        <v>416</v>
      </c>
      <c r="D7" s="36">
        <v>416</v>
      </c>
      <c r="E7" s="36">
        <v>421</v>
      </c>
      <c r="F7" s="36">
        <v>419</v>
      </c>
      <c r="G7" s="36">
        <v>399</v>
      </c>
      <c r="H7" s="35">
        <v>408</v>
      </c>
      <c r="I7" s="34">
        <v>367</v>
      </c>
      <c r="J7" s="34">
        <v>333</v>
      </c>
      <c r="K7" s="34">
        <v>336</v>
      </c>
      <c r="L7" s="34">
        <v>342</v>
      </c>
      <c r="M7" s="34">
        <v>363</v>
      </c>
      <c r="N7" s="34">
        <v>354</v>
      </c>
      <c r="O7" s="179">
        <v>336</v>
      </c>
      <c r="P7" s="33">
        <v>368</v>
      </c>
    </row>
    <row r="8" spans="2:16" ht="26">
      <c r="B8" s="17" t="s">
        <v>67</v>
      </c>
      <c r="C8" s="32">
        <v>-10.725</v>
      </c>
      <c r="D8" s="32">
        <v>-10.725</v>
      </c>
      <c r="E8" s="32">
        <v>-10.725</v>
      </c>
      <c r="F8" s="32">
        <v>-10.725</v>
      </c>
      <c r="G8" s="32">
        <v>-10.725</v>
      </c>
      <c r="H8" s="32">
        <v>-10.725</v>
      </c>
      <c r="I8" s="32">
        <v>-10.725</v>
      </c>
      <c r="J8" s="32">
        <v>-10.725</v>
      </c>
      <c r="K8" s="32">
        <v>-10.725</v>
      </c>
      <c r="L8" s="32">
        <v>-10.725</v>
      </c>
      <c r="M8" s="32">
        <v>-10.725</v>
      </c>
      <c r="N8" s="32">
        <v>-10.725</v>
      </c>
      <c r="O8" s="180">
        <v>-10.725</v>
      </c>
      <c r="P8" s="31">
        <v>-10.725</v>
      </c>
    </row>
    <row r="9" spans="2:16" ht="34">
      <c r="B9" s="292" t="s">
        <v>66</v>
      </c>
      <c r="C9" s="293"/>
      <c r="D9" s="293"/>
      <c r="E9" s="293"/>
      <c r="F9" s="293"/>
      <c r="G9" s="293"/>
      <c r="H9" s="293"/>
      <c r="I9" s="293"/>
      <c r="J9" s="293"/>
      <c r="K9" s="293"/>
      <c r="L9" s="293"/>
      <c r="M9" s="293"/>
      <c r="N9" s="293"/>
      <c r="O9" s="293"/>
      <c r="P9" s="295"/>
    </row>
    <row r="10" spans="2:16" ht="26">
      <c r="B10" s="17" t="s">
        <v>54</v>
      </c>
      <c r="C10" s="28">
        <v>294884.3</v>
      </c>
      <c r="D10" s="28">
        <v>285672.3</v>
      </c>
      <c r="E10" s="28">
        <v>253445.3</v>
      </c>
      <c r="F10" s="28">
        <v>238809.4</v>
      </c>
      <c r="G10" s="28">
        <v>240220.7</v>
      </c>
      <c r="H10" s="28">
        <v>257452.2</v>
      </c>
      <c r="I10" s="28">
        <v>223112.4</v>
      </c>
      <c r="J10" s="28">
        <v>192455.3</v>
      </c>
      <c r="K10" s="28">
        <v>221772.2</v>
      </c>
      <c r="L10" s="28">
        <v>235199.4</v>
      </c>
      <c r="M10" s="28">
        <v>198682.6</v>
      </c>
      <c r="N10" s="28">
        <v>137173.29999999999</v>
      </c>
      <c r="O10" s="181">
        <v>177456</v>
      </c>
      <c r="P10" s="30">
        <v>154139.5</v>
      </c>
    </row>
    <row r="11" spans="2:16" ht="26">
      <c r="B11" s="17" t="s">
        <v>79</v>
      </c>
      <c r="C11" s="24">
        <f>(C10/C6)*1000</f>
        <v>5081.4085332230497</v>
      </c>
      <c r="D11" s="24">
        <f>(D10/D6)*1000</f>
        <v>4922.66852770885</v>
      </c>
      <c r="E11" s="24">
        <f t="shared" ref="E11:O11" si="0">(E10/E6)*1000</f>
        <v>4367.3369864902124</v>
      </c>
      <c r="F11" s="24">
        <f t="shared" si="0"/>
        <v>4115.133030052385</v>
      </c>
      <c r="G11" s="24">
        <f t="shared" si="0"/>
        <v>4139.4523711055972</v>
      </c>
      <c r="H11" s="24">
        <f t="shared" si="0"/>
        <v>4436.3833746898272</v>
      </c>
      <c r="I11" s="24">
        <f t="shared" si="0"/>
        <v>3844.6443341604631</v>
      </c>
      <c r="J11" s="24">
        <f t="shared" si="0"/>
        <v>3316.365108905431</v>
      </c>
      <c r="K11" s="24">
        <f t="shared" si="0"/>
        <v>3821.5501792114701</v>
      </c>
      <c r="L11" s="24">
        <f t="shared" si="0"/>
        <v>4052.9259718775847</v>
      </c>
      <c r="M11" s="24">
        <f t="shared" si="0"/>
        <v>3423.6731458505656</v>
      </c>
      <c r="N11" s="24">
        <f t="shared" si="0"/>
        <v>2363.7527570995308</v>
      </c>
      <c r="O11" s="182">
        <f t="shared" si="0"/>
        <v>3057.8990901571547</v>
      </c>
      <c r="P11" s="23">
        <f t="shared" ref="P11" si="1">(P10/P6)*1000</f>
        <v>2656.1121450234355</v>
      </c>
    </row>
    <row r="12" spans="2:16" ht="26">
      <c r="B12" s="17" t="s">
        <v>65</v>
      </c>
      <c r="C12" s="24">
        <f t="shared" ref="C12:O12" si="2">C10/C7</f>
        <v>708.85649038461531</v>
      </c>
      <c r="D12" s="24">
        <f t="shared" si="2"/>
        <v>686.7122596153846</v>
      </c>
      <c r="E12" s="24">
        <f t="shared" si="2"/>
        <v>602.00783847980995</v>
      </c>
      <c r="F12" s="24">
        <f t="shared" si="2"/>
        <v>569.95083532219564</v>
      </c>
      <c r="G12" s="24">
        <f t="shared" si="2"/>
        <v>602.05689223057652</v>
      </c>
      <c r="H12" s="24">
        <f t="shared" si="2"/>
        <v>631.01029411764705</v>
      </c>
      <c r="I12" s="24">
        <f t="shared" si="2"/>
        <v>607.93569482288831</v>
      </c>
      <c r="J12" s="24">
        <f t="shared" si="2"/>
        <v>577.94384384384387</v>
      </c>
      <c r="K12" s="24">
        <f t="shared" si="2"/>
        <v>660.03630952380956</v>
      </c>
      <c r="L12" s="24">
        <f t="shared" si="2"/>
        <v>687.71754385964914</v>
      </c>
      <c r="M12" s="24">
        <f t="shared" si="2"/>
        <v>547.33498622589536</v>
      </c>
      <c r="N12" s="24">
        <f t="shared" si="2"/>
        <v>387.49519774011299</v>
      </c>
      <c r="O12" s="182">
        <f t="shared" si="2"/>
        <v>528.14285714285711</v>
      </c>
      <c r="P12" s="23">
        <f t="shared" ref="P12" si="3">P10/P7</f>
        <v>418.85733695652175</v>
      </c>
    </row>
    <row r="13" spans="2:16" ht="26">
      <c r="B13" s="17" t="s">
        <v>55</v>
      </c>
      <c r="C13" s="24">
        <f>C10*Factors!C12</f>
        <v>226.7660267</v>
      </c>
      <c r="D13" s="24">
        <f>D10*Factors!C13</f>
        <v>216.82527569999999</v>
      </c>
      <c r="E13" s="24">
        <f>E10*Factors!C14</f>
        <v>189.0701938</v>
      </c>
      <c r="F13" s="24">
        <f>F10*Factors!C15</f>
        <v>187.70418839999999</v>
      </c>
      <c r="G13" s="24">
        <f>G10*Factors!C16</f>
        <v>176.80243520000002</v>
      </c>
      <c r="H13" s="24">
        <f>H10*Factors!C17</f>
        <v>186.9102972</v>
      </c>
      <c r="I13" s="24">
        <f>I10*Factors!C18</f>
        <v>159.3022536</v>
      </c>
      <c r="J13" s="24">
        <f>J10*Factors!C19</f>
        <v>130.4846934</v>
      </c>
      <c r="K13" s="24">
        <f>K10*Factors!C20</f>
        <v>151.2486404</v>
      </c>
      <c r="L13" s="24">
        <f>L10*Factors!C21</f>
        <v>162.5227854</v>
      </c>
      <c r="M13" s="24">
        <f>M10*Factors!C22</f>
        <v>128.94500739999998</v>
      </c>
      <c r="N13" s="24">
        <f>N10*Factors!C23</f>
        <v>72.290329099999994</v>
      </c>
      <c r="O13" s="182">
        <f>O10*Factors!C24</f>
        <v>106.828512</v>
      </c>
      <c r="P13" s="23">
        <f>P10*Factors!C25</f>
        <v>81.077376999999998</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28752.5077084</v>
      </c>
      <c r="D15" s="28">
        <v>29548.445592</v>
      </c>
      <c r="E15" s="28">
        <v>23063.967455999998</v>
      </c>
      <c r="F15" s="28">
        <v>25113.471844</v>
      </c>
      <c r="G15" s="28">
        <v>30095.035649549998</v>
      </c>
      <c r="H15" s="28">
        <v>32464.310350399999</v>
      </c>
      <c r="I15" s="28">
        <v>27336.163389230001</v>
      </c>
      <c r="J15" s="28">
        <v>26320.716774799999</v>
      </c>
      <c r="K15" s="28">
        <v>50419.869072000001</v>
      </c>
      <c r="L15" s="28">
        <v>40370.422023990002</v>
      </c>
      <c r="M15" s="28">
        <v>38562.866615799998</v>
      </c>
      <c r="N15" s="28">
        <v>32087.7</v>
      </c>
      <c r="O15" s="183">
        <v>35812.1</v>
      </c>
      <c r="P15" s="27">
        <v>27423.8</v>
      </c>
    </row>
    <row r="16" spans="2:16" ht="26">
      <c r="B16" s="17" t="s">
        <v>147</v>
      </c>
      <c r="C16" s="24">
        <f>(C15/C6)*1000</f>
        <v>495.45953453956434</v>
      </c>
      <c r="D16" s="24">
        <f>(D15/D6)*1000</f>
        <v>509.17503432588916</v>
      </c>
      <c r="E16" s="24">
        <f t="shared" ref="E16:O16" si="4">(E15/E6)*1000</f>
        <v>397.43533664185276</v>
      </c>
      <c r="F16" s="24">
        <f t="shared" si="4"/>
        <v>432.75213406396466</v>
      </c>
      <c r="G16" s="24">
        <f t="shared" si="4"/>
        <v>518.59380427264273</v>
      </c>
      <c r="H16" s="24">
        <f t="shared" si="4"/>
        <v>559.42084281775567</v>
      </c>
      <c r="I16" s="24">
        <f t="shared" si="4"/>
        <v>471.05327042373176</v>
      </c>
      <c r="J16" s="24">
        <f t="shared" si="4"/>
        <v>453.55522426936864</v>
      </c>
      <c r="K16" s="24">
        <f t="shared" si="4"/>
        <v>868.82873366418539</v>
      </c>
      <c r="L16" s="24">
        <f t="shared" si="4"/>
        <v>695.65794775279153</v>
      </c>
      <c r="M16" s="24">
        <f t="shared" si="4"/>
        <v>664.51038419837323</v>
      </c>
      <c r="N16" s="24">
        <f t="shared" si="4"/>
        <v>552.93114143920593</v>
      </c>
      <c r="O16" s="182">
        <f t="shared" si="4"/>
        <v>617.10952577888054</v>
      </c>
      <c r="P16" s="23">
        <f t="shared" ref="P16" si="5">(P15/P6)*1000</f>
        <v>472.56341328921974</v>
      </c>
    </row>
    <row r="17" spans="2:16" ht="26">
      <c r="B17" s="17" t="s">
        <v>63</v>
      </c>
      <c r="C17" s="24">
        <f t="shared" ref="C17:O17" si="6">C15/C7</f>
        <v>69.116605068269237</v>
      </c>
      <c r="D17" s="24">
        <f t="shared" si="6"/>
        <v>71.029917288461533</v>
      </c>
      <c r="E17" s="24">
        <f t="shared" si="6"/>
        <v>54.783770679334914</v>
      </c>
      <c r="F17" s="24">
        <f t="shared" si="6"/>
        <v>59.936686978520285</v>
      </c>
      <c r="G17" s="24">
        <f t="shared" si="6"/>
        <v>75.426154510150369</v>
      </c>
      <c r="H17" s="24">
        <f t="shared" si="6"/>
        <v>79.569388113725495</v>
      </c>
      <c r="I17" s="24">
        <f t="shared" si="6"/>
        <v>74.485458826239793</v>
      </c>
      <c r="J17" s="24">
        <f t="shared" si="6"/>
        <v>79.041191515915912</v>
      </c>
      <c r="K17" s="24">
        <f t="shared" si="6"/>
        <v>150.05913414285715</v>
      </c>
      <c r="L17" s="24">
        <f t="shared" si="6"/>
        <v>118.04216966078948</v>
      </c>
      <c r="M17" s="24">
        <f t="shared" si="6"/>
        <v>106.23379233002754</v>
      </c>
      <c r="N17" s="24">
        <f t="shared" si="6"/>
        <v>90.643220338983056</v>
      </c>
      <c r="O17" s="182">
        <f t="shared" si="6"/>
        <v>106.58363095238094</v>
      </c>
      <c r="P17" s="23">
        <f t="shared" ref="P17" si="7">P15/P7</f>
        <v>74.521195652173915</v>
      </c>
    </row>
    <row r="18" spans="2:16" ht="26">
      <c r="B18" s="22" t="s">
        <v>62</v>
      </c>
      <c r="C18" s="21">
        <f>C15*Factors!C5</f>
        <v>192.93384746467524</v>
      </c>
      <c r="D18" s="21">
        <f>D15*Factors!C5</f>
        <v>198.27471580851628</v>
      </c>
      <c r="E18" s="21">
        <f>E15*Factors!C5</f>
        <v>154.76284796494915</v>
      </c>
      <c r="F18" s="21">
        <f>F15*Factors!C5</f>
        <v>168.51534465090094</v>
      </c>
      <c r="G18" s="21">
        <f>G15*Factors!C5</f>
        <v>201.94242103473732</v>
      </c>
      <c r="H18" s="21">
        <f>H15*Factors!C5</f>
        <v>217.8406267972268</v>
      </c>
      <c r="I18" s="21">
        <f>I15*Factors!C5</f>
        <v>183.42995439198958</v>
      </c>
      <c r="J18" s="21">
        <f>J15*Factors!C5</f>
        <v>176.61614795103964</v>
      </c>
      <c r="K18" s="21">
        <f>K15*Factors!C5</f>
        <v>338.32524896199618</v>
      </c>
      <c r="L18" s="21">
        <f>L15*Factors!C5</f>
        <v>270.89187920069878</v>
      </c>
      <c r="M18" s="21">
        <f>M15*Factors!C5</f>
        <v>258.76289821077989</v>
      </c>
      <c r="N18" s="21">
        <f>N15*Factors!C5</f>
        <v>215.31351213180011</v>
      </c>
      <c r="O18" s="184">
        <f>O15*Factors!C5</f>
        <v>240.30482171720749</v>
      </c>
      <c r="P18" s="20">
        <f>P15*Factors!C5</f>
        <v>184.0180098293134</v>
      </c>
    </row>
    <row r="19" spans="2:16" ht="34">
      <c r="B19" s="245" t="s">
        <v>61</v>
      </c>
      <c r="C19" s="246"/>
      <c r="D19" s="246"/>
      <c r="E19" s="246"/>
      <c r="F19" s="246"/>
      <c r="G19" s="246"/>
      <c r="H19" s="246"/>
      <c r="I19" s="246"/>
      <c r="J19" s="246"/>
      <c r="K19" s="246"/>
      <c r="L19" s="246"/>
      <c r="M19" s="246"/>
      <c r="N19" s="246"/>
      <c r="O19" s="246"/>
      <c r="P19" s="247"/>
    </row>
    <row r="20" spans="2:16" ht="26">
      <c r="B20" s="17" t="s">
        <v>51</v>
      </c>
      <c r="C20" s="19">
        <v>388</v>
      </c>
      <c r="D20" s="19">
        <v>278.60000000000002</v>
      </c>
      <c r="E20" s="19">
        <v>413.6</v>
      </c>
      <c r="F20" s="19">
        <v>443.5</v>
      </c>
      <c r="G20" s="19">
        <v>455.5</v>
      </c>
      <c r="H20" s="19">
        <v>489.3</v>
      </c>
      <c r="I20" s="19">
        <v>476.4</v>
      </c>
      <c r="J20" s="19">
        <v>443</v>
      </c>
      <c r="K20" s="19">
        <v>389.9</v>
      </c>
      <c r="L20" s="19">
        <v>459.1</v>
      </c>
      <c r="M20" s="19">
        <v>415.6</v>
      </c>
      <c r="N20" s="19">
        <v>243.5</v>
      </c>
      <c r="O20" s="185">
        <v>364.7</v>
      </c>
      <c r="P20" s="18">
        <v>562.79999999999995</v>
      </c>
    </row>
    <row r="21" spans="2:16" ht="26">
      <c r="B21" s="17" t="s">
        <v>152</v>
      </c>
      <c r="C21" s="129">
        <f>(C20/C6)*1000</f>
        <v>6.6859663633857176</v>
      </c>
      <c r="D21" s="129">
        <f>(D20/D6)*1000</f>
        <v>4.8007995588640755</v>
      </c>
      <c r="E21" s="129">
        <f t="shared" ref="E21:O21" si="8">(E20/E6)*1000</f>
        <v>7.1271022883926118</v>
      </c>
      <c r="F21" s="129">
        <f t="shared" si="8"/>
        <v>7.6423352633030053</v>
      </c>
      <c r="G21" s="129">
        <f t="shared" si="8"/>
        <v>7.8491177281499853</v>
      </c>
      <c r="H21" s="129">
        <f t="shared" si="8"/>
        <v>8.4315550041356495</v>
      </c>
      <c r="I21" s="129">
        <f t="shared" si="8"/>
        <v>8.2092638544251457</v>
      </c>
      <c r="J21" s="129">
        <f t="shared" si="8"/>
        <v>7.6337193272677144</v>
      </c>
      <c r="K21" s="129">
        <f t="shared" si="8"/>
        <v>6.7187069203198231</v>
      </c>
      <c r="L21" s="129">
        <f t="shared" si="8"/>
        <v>7.9111524676040812</v>
      </c>
      <c r="M21" s="129">
        <f t="shared" si="8"/>
        <v>7.1615660325337744</v>
      </c>
      <c r="N21" s="129">
        <f t="shared" si="8"/>
        <v>4.1959608491866556</v>
      </c>
      <c r="O21" s="186">
        <f t="shared" si="8"/>
        <v>6.2844637441411635</v>
      </c>
      <c r="P21" s="130">
        <f t="shared" ref="P21" si="9">(P20/P6)*1000</f>
        <v>9.6980976013234077</v>
      </c>
    </row>
    <row r="22" spans="2:16" ht="26">
      <c r="B22" s="17" t="s">
        <v>149</v>
      </c>
      <c r="C22" s="67">
        <f>(C20/C7)*1000</f>
        <v>932.69230769230774</v>
      </c>
      <c r="D22" s="67">
        <f>(D20/D7)*1000</f>
        <v>669.71153846153857</v>
      </c>
      <c r="E22" s="67">
        <f t="shared" ref="E22:O22" si="10">(E20/E7)*1000</f>
        <v>982.42280285035633</v>
      </c>
      <c r="F22" s="67">
        <f t="shared" si="10"/>
        <v>1058.4725536992842</v>
      </c>
      <c r="G22" s="67">
        <f t="shared" si="10"/>
        <v>1141.6040100250625</v>
      </c>
      <c r="H22" s="67">
        <f t="shared" si="10"/>
        <v>1199.2647058823529</v>
      </c>
      <c r="I22" s="67">
        <f t="shared" si="10"/>
        <v>1298.0926430517709</v>
      </c>
      <c r="J22" s="67">
        <f t="shared" si="10"/>
        <v>1330.3303303303305</v>
      </c>
      <c r="K22" s="67">
        <f t="shared" si="10"/>
        <v>1160.4166666666667</v>
      </c>
      <c r="L22" s="67">
        <f t="shared" si="10"/>
        <v>1342.3976608187136</v>
      </c>
      <c r="M22" s="67">
        <f t="shared" si="10"/>
        <v>1144.9035812672178</v>
      </c>
      <c r="N22" s="67">
        <f t="shared" si="10"/>
        <v>687.8531073446328</v>
      </c>
      <c r="O22" s="187">
        <f t="shared" si="10"/>
        <v>1085.4166666666667</v>
      </c>
      <c r="P22" s="131">
        <f t="shared" ref="P22" si="11">(P20/P7)*1000</f>
        <v>1529.3478260869565</v>
      </c>
    </row>
    <row r="23" spans="2:16" ht="26">
      <c r="B23" s="17" t="s">
        <v>55</v>
      </c>
      <c r="C23" s="16">
        <f>(C20*Factors!C27)/1000</f>
        <v>1.233452</v>
      </c>
      <c r="D23" s="16">
        <f>(D20*Factors!C27)/1000</f>
        <v>0.88566940000000005</v>
      </c>
      <c r="E23" s="16">
        <f>(E20*Factors!C27)/1000</f>
        <v>1.3148344000000001</v>
      </c>
      <c r="F23" s="16">
        <f>(F20*Factors!C27)/1000</f>
        <v>1.4098864999999998</v>
      </c>
      <c r="G23" s="16">
        <f>(G20*Factors!C27)/1000</f>
        <v>1.4480344999999999</v>
      </c>
      <c r="H23" s="16">
        <f>(H20*Factors!C27)/1000</f>
        <v>1.5554847000000001</v>
      </c>
      <c r="I23" s="16">
        <f>(I20*Factors!C27)/1000</f>
        <v>1.5144755999999997</v>
      </c>
      <c r="J23" s="16">
        <f>(J20*Factors!C27)/1000</f>
        <v>1.4082970000000001</v>
      </c>
      <c r="K23" s="16">
        <f>(K20*Factors!C27)/1000</f>
        <v>1.2394920999999999</v>
      </c>
      <c r="L23" s="16">
        <f>(L20*Factors!C27)/1000</f>
        <v>1.4594789000000001</v>
      </c>
      <c r="M23" s="16">
        <f>(M20*Factors!C27)/1000</f>
        <v>1.3211923999999999</v>
      </c>
      <c r="N23" s="16">
        <f>(N20*Factors!C27)/1000</f>
        <v>0.77408650000000001</v>
      </c>
      <c r="O23" s="188">
        <f>(O20*Factors!C27)/1000</f>
        <v>1.1593812999999999</v>
      </c>
      <c r="P23" s="15">
        <f>(P20*Factors!C27)/1000</f>
        <v>1.7891411999999998</v>
      </c>
    </row>
    <row r="24" spans="2:16" ht="34">
      <c r="B24" s="303" t="s">
        <v>80</v>
      </c>
      <c r="C24" s="304"/>
      <c r="D24" s="304"/>
      <c r="E24" s="304"/>
      <c r="F24" s="304"/>
      <c r="G24" s="304"/>
      <c r="H24" s="304"/>
      <c r="I24" s="304"/>
      <c r="J24" s="304"/>
      <c r="K24" s="304"/>
      <c r="L24" s="304"/>
      <c r="M24" s="304"/>
      <c r="N24" s="304"/>
      <c r="O24" s="304"/>
      <c r="P24" s="305"/>
    </row>
    <row r="25" spans="2:16" ht="26">
      <c r="B25" s="17" t="s">
        <v>54</v>
      </c>
      <c r="C25" s="59"/>
      <c r="D25" s="59"/>
      <c r="E25" s="59"/>
      <c r="F25" s="59"/>
      <c r="G25" s="59"/>
      <c r="H25" s="59"/>
      <c r="I25" s="59"/>
      <c r="J25" s="59"/>
      <c r="K25" s="59"/>
      <c r="L25" s="59"/>
      <c r="M25" s="59"/>
      <c r="N25" s="58"/>
      <c r="O25" s="190">
        <v>66307</v>
      </c>
      <c r="P25" s="57">
        <v>84209</v>
      </c>
    </row>
    <row r="26" spans="2:16" ht="26">
      <c r="B26" s="17" t="s">
        <v>79</v>
      </c>
      <c r="C26" s="59"/>
      <c r="D26" s="59"/>
      <c r="E26" s="59"/>
      <c r="F26" s="59"/>
      <c r="G26" s="59"/>
      <c r="H26" s="59"/>
      <c r="I26" s="59"/>
      <c r="J26" s="59"/>
      <c r="K26" s="59"/>
      <c r="L26" s="59"/>
      <c r="M26" s="59"/>
      <c r="N26" s="60"/>
      <c r="O26" s="190">
        <f>(O25/O6)*1000</f>
        <v>1142.5937413840638</v>
      </c>
      <c r="P26" s="57">
        <f>(P25/P6)*1000</f>
        <v>1451.0787151916184</v>
      </c>
    </row>
    <row r="27" spans="2:16" ht="26">
      <c r="B27" s="17" t="s">
        <v>65</v>
      </c>
      <c r="C27" s="59"/>
      <c r="D27" s="59"/>
      <c r="E27" s="59"/>
      <c r="F27" s="59"/>
      <c r="G27" s="59"/>
      <c r="H27" s="59"/>
      <c r="I27" s="59"/>
      <c r="J27" s="59"/>
      <c r="K27" s="59"/>
      <c r="L27" s="59"/>
      <c r="M27" s="59"/>
      <c r="N27" s="58"/>
      <c r="O27" s="190">
        <f>O25/O7</f>
        <v>197.3422619047619</v>
      </c>
      <c r="P27" s="57">
        <f>P25/P7</f>
        <v>228.82880434782609</v>
      </c>
    </row>
    <row r="28" spans="2:16" ht="27" thickBot="1">
      <c r="B28" s="22" t="s">
        <v>78</v>
      </c>
      <c r="C28" s="55"/>
      <c r="D28" s="55"/>
      <c r="E28" s="55"/>
      <c r="F28" s="55"/>
      <c r="G28" s="55"/>
      <c r="H28" s="55"/>
      <c r="I28" s="55"/>
      <c r="J28" s="55"/>
      <c r="K28" s="55"/>
      <c r="L28" s="55"/>
      <c r="M28" s="55"/>
      <c r="N28" s="54"/>
      <c r="O28" s="191">
        <f>(O25*Factors!C24)*-1</f>
        <v>-39.916814000000002</v>
      </c>
      <c r="P28" s="53">
        <f>(P25*Factors!C25)*-1</f>
        <v>-44.293934</v>
      </c>
    </row>
    <row r="29" spans="2:16" ht="41" thickTop="1" thickBot="1">
      <c r="B29" s="312" t="s">
        <v>60</v>
      </c>
      <c r="C29" s="313"/>
      <c r="D29" s="313"/>
      <c r="E29" s="313"/>
      <c r="F29" s="313"/>
      <c r="G29" s="313"/>
      <c r="H29" s="313"/>
      <c r="I29" s="313"/>
      <c r="J29" s="313"/>
      <c r="K29" s="313"/>
      <c r="L29" s="313"/>
      <c r="M29" s="313"/>
      <c r="N29" s="313"/>
      <c r="O29" s="313"/>
      <c r="P29" s="314"/>
    </row>
    <row r="30" spans="2:16" ht="31" thickTop="1" thickBot="1">
      <c r="B30" s="13" t="s">
        <v>59</v>
      </c>
      <c r="C30" s="14">
        <f t="shared" ref="C30:O30" si="12">C8+C13+C18+C23</f>
        <v>410.20832616467527</v>
      </c>
      <c r="D30" s="14">
        <f t="shared" si="12"/>
        <v>405.26066090851623</v>
      </c>
      <c r="E30" s="14">
        <f t="shared" si="12"/>
        <v>334.42287616494912</v>
      </c>
      <c r="F30" s="14">
        <f t="shared" si="12"/>
        <v>346.90441955090097</v>
      </c>
      <c r="G30" s="14">
        <f t="shared" si="12"/>
        <v>369.46789073473735</v>
      </c>
      <c r="H30" s="14">
        <f t="shared" si="12"/>
        <v>395.58140869722683</v>
      </c>
      <c r="I30" s="14">
        <f t="shared" si="12"/>
        <v>333.52168359198964</v>
      </c>
      <c r="J30" s="14">
        <f t="shared" si="12"/>
        <v>297.78413835103964</v>
      </c>
      <c r="K30" s="14">
        <f t="shared" si="12"/>
        <v>480.08838146199616</v>
      </c>
      <c r="L30" s="14">
        <f t="shared" si="12"/>
        <v>424.14914350069881</v>
      </c>
      <c r="M30" s="14">
        <f t="shared" si="12"/>
        <v>378.30409801077985</v>
      </c>
      <c r="N30" s="14">
        <f t="shared" si="12"/>
        <v>277.6529277318001</v>
      </c>
      <c r="O30" s="14">
        <f t="shared" si="12"/>
        <v>337.56771501720749</v>
      </c>
      <c r="P30" s="14">
        <f>P8+P13+P18+P23</f>
        <v>256.15952802931344</v>
      </c>
    </row>
    <row r="31" spans="2:16" ht="31" thickTop="1" thickBot="1">
      <c r="B31" s="13" t="s">
        <v>150</v>
      </c>
      <c r="C31" s="12">
        <f>(C30/C6)*1000</f>
        <v>7.0686573987571553</v>
      </c>
      <c r="D31" s="12">
        <f>(D30/D6)*1000</f>
        <v>6.9833998640149613</v>
      </c>
      <c r="E31" s="12">
        <f t="shared" ref="E31:O31" si="13">(E30/E6)*1000</f>
        <v>5.7627322195504052</v>
      </c>
      <c r="F31" s="12">
        <f t="shared" si="13"/>
        <v>5.9778125784205427</v>
      </c>
      <c r="G31" s="12">
        <f t="shared" si="13"/>
        <v>6.3666234273286699</v>
      </c>
      <c r="H31" s="12">
        <f t="shared" si="13"/>
        <v>6.8166082281711269</v>
      </c>
      <c r="I31" s="12">
        <f t="shared" si="13"/>
        <v>5.7472029844222092</v>
      </c>
      <c r="J31" s="12">
        <f t="shared" si="13"/>
        <v>5.1313781767135316</v>
      </c>
      <c r="K31" s="12">
        <f t="shared" si="13"/>
        <v>8.2728215719257694</v>
      </c>
      <c r="L31" s="12">
        <f t="shared" si="13"/>
        <v>7.3088837796508619</v>
      </c>
      <c r="M31" s="12">
        <f t="shared" si="13"/>
        <v>6.5188878206985779</v>
      </c>
      <c r="N31" s="12">
        <f t="shared" si="13"/>
        <v>4.7844797306968587</v>
      </c>
      <c r="O31" s="12">
        <f t="shared" si="13"/>
        <v>5.8169236803351163</v>
      </c>
      <c r="P31" s="12">
        <f t="shared" ref="P31" si="14">(P30/P6)*1000</f>
        <v>4.4141082166617283</v>
      </c>
    </row>
    <row r="32" spans="2:16" ht="31" thickTop="1" thickBot="1">
      <c r="B32" s="13" t="s">
        <v>58</v>
      </c>
      <c r="C32" s="12">
        <f t="shared" ref="C32:O32" si="15">C30/C7</f>
        <v>0.98607770712662324</v>
      </c>
      <c r="D32" s="12">
        <f t="shared" si="15"/>
        <v>0.97418428103008714</v>
      </c>
      <c r="E32" s="12">
        <f t="shared" si="15"/>
        <v>0.79435362509489105</v>
      </c>
      <c r="F32" s="12">
        <f t="shared" si="15"/>
        <v>0.82793417553914317</v>
      </c>
      <c r="G32" s="12">
        <f t="shared" si="15"/>
        <v>0.92598468855823901</v>
      </c>
      <c r="H32" s="12">
        <f t="shared" si="15"/>
        <v>0.96956227621869318</v>
      </c>
      <c r="I32" s="12">
        <f t="shared" si="15"/>
        <v>0.90877842940596631</v>
      </c>
      <c r="J32" s="12">
        <f t="shared" si="15"/>
        <v>0.8942466617148338</v>
      </c>
      <c r="K32" s="12">
        <f t="shared" si="15"/>
        <v>1.4288344686368935</v>
      </c>
      <c r="L32" s="12">
        <f t="shared" si="15"/>
        <v>1.2402021739786515</v>
      </c>
      <c r="M32" s="12">
        <f t="shared" si="15"/>
        <v>1.0421600496164733</v>
      </c>
      <c r="N32" s="12">
        <f t="shared" si="15"/>
        <v>0.78433030432711892</v>
      </c>
      <c r="O32" s="12">
        <f t="shared" si="15"/>
        <v>1.0046658185035937</v>
      </c>
      <c r="P32" s="12">
        <f t="shared" ref="P32" si="16">P30/P7</f>
        <v>0.69608567399269961</v>
      </c>
    </row>
    <row r="33" spans="2:16" ht="14" customHeight="1" thickTop="1">
      <c r="B33" s="11"/>
      <c r="C33" s="10"/>
      <c r="D33" s="10"/>
      <c r="E33" s="10"/>
      <c r="F33" s="10"/>
      <c r="G33" s="10"/>
      <c r="H33" s="10"/>
      <c r="I33" s="10"/>
      <c r="J33" s="10"/>
      <c r="K33" s="10"/>
      <c r="L33" s="10"/>
      <c r="M33" s="9"/>
      <c r="N33" s="9"/>
      <c r="O33" s="161"/>
      <c r="P33" s="8"/>
    </row>
    <row r="34" spans="2:16" ht="26">
      <c r="B34" s="261" t="s">
        <v>57</v>
      </c>
      <c r="C34" s="262"/>
      <c r="D34" s="262"/>
      <c r="E34" s="263"/>
      <c r="F34" s="263"/>
      <c r="G34" s="264"/>
      <c r="H34" s="270" t="s">
        <v>56</v>
      </c>
      <c r="I34" s="271"/>
      <c r="J34" s="271"/>
      <c r="K34" s="271"/>
      <c r="L34" s="271"/>
      <c r="M34" s="271"/>
      <c r="N34" s="271"/>
      <c r="O34" s="271"/>
      <c r="P34" s="272"/>
    </row>
    <row r="35" spans="2:16" ht="26" customHeight="1">
      <c r="B35" s="265" t="s">
        <v>55</v>
      </c>
      <c r="C35" s="248" t="s">
        <v>54</v>
      </c>
      <c r="D35" s="248" t="s">
        <v>53</v>
      </c>
      <c r="E35" s="249" t="s">
        <v>52</v>
      </c>
      <c r="F35" s="251" t="s">
        <v>51</v>
      </c>
      <c r="G35" s="253" t="s">
        <v>50</v>
      </c>
      <c r="H35" s="273" t="s">
        <v>49</v>
      </c>
      <c r="I35" s="274"/>
      <c r="J35" s="274"/>
      <c r="K35" s="274"/>
      <c r="L35" s="274"/>
      <c r="M35" s="274"/>
      <c r="N35" s="274"/>
      <c r="O35" s="274"/>
      <c r="P35" s="275"/>
    </row>
    <row r="36" spans="2:16" ht="26" customHeight="1">
      <c r="B36" s="266"/>
      <c r="C36" s="248"/>
      <c r="D36" s="248"/>
      <c r="E36" s="250"/>
      <c r="F36" s="252"/>
      <c r="G36" s="254"/>
      <c r="H36" s="273" t="s">
        <v>48</v>
      </c>
      <c r="I36" s="274"/>
      <c r="J36" s="274"/>
      <c r="K36" s="274"/>
      <c r="L36" s="274"/>
      <c r="M36" s="274"/>
      <c r="N36" s="274"/>
      <c r="O36" s="274"/>
      <c r="P36" s="275"/>
    </row>
    <row r="37" spans="2:16" ht="51" customHeight="1">
      <c r="B37" s="281" t="s">
        <v>47</v>
      </c>
      <c r="C37" s="283" t="s">
        <v>46</v>
      </c>
      <c r="D37" s="285" t="s">
        <v>45</v>
      </c>
      <c r="E37" s="287" t="s">
        <v>44</v>
      </c>
      <c r="F37" s="289" t="s">
        <v>43</v>
      </c>
      <c r="G37" s="279" t="s">
        <v>42</v>
      </c>
      <c r="H37" s="273" t="s">
        <v>41</v>
      </c>
      <c r="I37" s="274"/>
      <c r="J37" s="274"/>
      <c r="K37" s="274"/>
      <c r="L37" s="274"/>
      <c r="M37" s="274"/>
      <c r="N37" s="274"/>
      <c r="O37" s="274"/>
      <c r="P37" s="275"/>
    </row>
    <row r="38" spans="2:16" ht="27" customHeight="1" thickBot="1">
      <c r="B38" s="282"/>
      <c r="C38" s="284"/>
      <c r="D38" s="286"/>
      <c r="E38" s="288"/>
      <c r="F38" s="290"/>
      <c r="G38" s="280"/>
      <c r="H38" s="276" t="s">
        <v>87</v>
      </c>
      <c r="I38" s="277"/>
      <c r="J38" s="277"/>
      <c r="K38" s="277"/>
      <c r="L38" s="277"/>
      <c r="M38" s="277"/>
      <c r="N38" s="277"/>
      <c r="O38" s="277"/>
      <c r="P38" s="278"/>
    </row>
    <row r="39" spans="2:16" ht="17" thickTop="1"/>
  </sheetData>
  <mergeCells count="27">
    <mergeCell ref="H35:P35"/>
    <mergeCell ref="H36:P36"/>
    <mergeCell ref="H37:P37"/>
    <mergeCell ref="H38:P38"/>
    <mergeCell ref="G35:G36"/>
    <mergeCell ref="G37:G38"/>
    <mergeCell ref="B37:B38"/>
    <mergeCell ref="C37:C38"/>
    <mergeCell ref="D37:D38"/>
    <mergeCell ref="E37:E38"/>
    <mergeCell ref="F37:F38"/>
    <mergeCell ref="B35:B36"/>
    <mergeCell ref="C35:C36"/>
    <mergeCell ref="D35:D36"/>
    <mergeCell ref="E35:E36"/>
    <mergeCell ref="F35:F36"/>
    <mergeCell ref="B34:G34"/>
    <mergeCell ref="B14:P14"/>
    <mergeCell ref="B19:P19"/>
    <mergeCell ref="B24:P24"/>
    <mergeCell ref="B29:P29"/>
    <mergeCell ref="H34:P34"/>
    <mergeCell ref="B2:G2"/>
    <mergeCell ref="B3:D3"/>
    <mergeCell ref="B4:J4"/>
    <mergeCell ref="M2:P4"/>
    <mergeCell ref="B9:P9"/>
  </mergeCells>
  <pageMargins left="0.7" right="0.7" top="0.75" bottom="0.75" header="0.3" footer="0.3"/>
  <pageSetup scale="3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D85F7-4F6F-F943-BD2B-84D060F520D7}">
  <sheetPr>
    <pageSetUpPr fitToPage="1"/>
  </sheetPr>
  <dimension ref="B1:P34"/>
  <sheetViews>
    <sheetView topLeftCell="G3" zoomScale="70" zoomScaleNormal="7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89</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52200</v>
      </c>
      <c r="D6" s="38">
        <v>52200</v>
      </c>
      <c r="E6" s="38">
        <v>52200</v>
      </c>
      <c r="F6" s="38">
        <v>52200</v>
      </c>
      <c r="G6" s="38">
        <v>52200</v>
      </c>
      <c r="H6" s="38">
        <v>52200</v>
      </c>
      <c r="I6" s="38">
        <v>52200</v>
      </c>
      <c r="J6" s="38">
        <v>52200</v>
      </c>
      <c r="K6" s="38">
        <v>57034</v>
      </c>
      <c r="L6" s="38">
        <v>57034</v>
      </c>
      <c r="M6" s="38">
        <v>57034</v>
      </c>
      <c r="N6" s="38">
        <v>57034</v>
      </c>
      <c r="O6" s="178">
        <v>57034</v>
      </c>
      <c r="P6" s="37">
        <v>57034</v>
      </c>
    </row>
    <row r="7" spans="2:16" ht="26">
      <c r="B7" s="22" t="s">
        <v>68</v>
      </c>
      <c r="C7" s="35">
        <v>415</v>
      </c>
      <c r="D7" s="36">
        <v>408</v>
      </c>
      <c r="E7" s="36">
        <v>412</v>
      </c>
      <c r="F7" s="36">
        <v>446</v>
      </c>
      <c r="G7" s="36">
        <v>444</v>
      </c>
      <c r="H7" s="35">
        <v>441</v>
      </c>
      <c r="I7" s="34">
        <v>483</v>
      </c>
      <c r="J7" s="34">
        <v>494</v>
      </c>
      <c r="K7" s="34">
        <v>504</v>
      </c>
      <c r="L7" s="34">
        <v>523</v>
      </c>
      <c r="M7" s="34">
        <v>522</v>
      </c>
      <c r="N7" s="34">
        <v>488</v>
      </c>
      <c r="O7" s="179">
        <v>501</v>
      </c>
      <c r="P7" s="33">
        <v>520</v>
      </c>
    </row>
    <row r="8" spans="2:16" ht="26">
      <c r="B8" s="17" t="s">
        <v>67</v>
      </c>
      <c r="C8" s="32">
        <v>-7.3704000000000001</v>
      </c>
      <c r="D8" s="32">
        <v>-7.3704000000000001</v>
      </c>
      <c r="E8" s="32">
        <v>-7.3704000000000001</v>
      </c>
      <c r="F8" s="32">
        <v>-7.3704000000000001</v>
      </c>
      <c r="G8" s="32">
        <v>-7.3704000000000001</v>
      </c>
      <c r="H8" s="32">
        <v>-7.3704000000000001</v>
      </c>
      <c r="I8" s="32">
        <v>-7.3704000000000001</v>
      </c>
      <c r="J8" s="32">
        <v>-7.3704000000000001</v>
      </c>
      <c r="K8" s="32">
        <v>-7.3704000000000001</v>
      </c>
      <c r="L8" s="32">
        <v>-7.3704000000000001</v>
      </c>
      <c r="M8" s="32">
        <v>-7.3704000000000001</v>
      </c>
      <c r="N8" s="32">
        <v>-7.3704000000000001</v>
      </c>
      <c r="O8" s="180">
        <v>-7.3704000000000001</v>
      </c>
      <c r="P8" s="31">
        <v>-7.3704000000000001</v>
      </c>
    </row>
    <row r="9" spans="2:16" ht="34">
      <c r="B9" s="292" t="s">
        <v>66</v>
      </c>
      <c r="C9" s="293"/>
      <c r="D9" s="293"/>
      <c r="E9" s="293"/>
      <c r="F9" s="293"/>
      <c r="G9" s="293"/>
      <c r="H9" s="293"/>
      <c r="I9" s="293"/>
      <c r="J9" s="293"/>
      <c r="K9" s="293"/>
      <c r="L9" s="293"/>
      <c r="M9" s="293"/>
      <c r="N9" s="293"/>
      <c r="O9" s="293"/>
      <c r="P9" s="295"/>
    </row>
    <row r="10" spans="2:16" ht="26">
      <c r="B10" s="17" t="s">
        <v>54</v>
      </c>
      <c r="C10" s="28">
        <v>399865.9</v>
      </c>
      <c r="D10" s="28">
        <v>408476.8</v>
      </c>
      <c r="E10" s="28">
        <v>351046</v>
      </c>
      <c r="F10" s="28">
        <v>309586.2</v>
      </c>
      <c r="G10" s="28">
        <v>302140</v>
      </c>
      <c r="H10" s="28">
        <v>316191.2</v>
      </c>
      <c r="I10" s="28">
        <v>286128.7</v>
      </c>
      <c r="J10" s="28">
        <v>351645.8</v>
      </c>
      <c r="K10" s="28">
        <v>468699.8</v>
      </c>
      <c r="L10" s="28">
        <v>506349.6</v>
      </c>
      <c r="M10" s="28">
        <v>448715.3</v>
      </c>
      <c r="N10" s="28">
        <v>357506.2</v>
      </c>
      <c r="O10" s="181">
        <v>482643.7</v>
      </c>
      <c r="P10" s="30">
        <v>470081.2</v>
      </c>
    </row>
    <row r="11" spans="2:16" ht="26">
      <c r="B11" s="17" t="s">
        <v>79</v>
      </c>
      <c r="C11" s="24">
        <f>(C10/C6)*1000</f>
        <v>7660.2662835249048</v>
      </c>
      <c r="D11" s="24">
        <f>(D10/D6)*1000</f>
        <v>7825.2260536398462</v>
      </c>
      <c r="E11" s="24">
        <f t="shared" ref="E11:O11" si="0">(E10/E6)*1000</f>
        <v>6725.0191570881225</v>
      </c>
      <c r="F11" s="24">
        <f t="shared" si="0"/>
        <v>5930.7701149425293</v>
      </c>
      <c r="G11" s="24">
        <f t="shared" si="0"/>
        <v>5788.1226053639839</v>
      </c>
      <c r="H11" s="24">
        <f t="shared" si="0"/>
        <v>6057.3026819923371</v>
      </c>
      <c r="I11" s="24">
        <f t="shared" si="0"/>
        <v>5481.3927203065132</v>
      </c>
      <c r="J11" s="24">
        <f t="shared" si="0"/>
        <v>6736.5095785440617</v>
      </c>
      <c r="K11" s="24">
        <f t="shared" si="0"/>
        <v>8217.9016025528617</v>
      </c>
      <c r="L11" s="24">
        <f t="shared" si="0"/>
        <v>8878.0306483851746</v>
      </c>
      <c r="M11" s="24">
        <f t="shared" si="0"/>
        <v>7867.5053476873445</v>
      </c>
      <c r="N11" s="24">
        <f t="shared" si="0"/>
        <v>6268.299610758495</v>
      </c>
      <c r="O11" s="182">
        <f t="shared" si="0"/>
        <v>8462.3855945576324</v>
      </c>
      <c r="P11" s="23">
        <f t="shared" ref="P11" si="1">(P10/P6)*1000</f>
        <v>8242.1222428726724</v>
      </c>
    </row>
    <row r="12" spans="2:16" ht="26">
      <c r="B12" s="17" t="s">
        <v>65</v>
      </c>
      <c r="C12" s="24">
        <f t="shared" ref="C12:O12" si="2">C10/C7</f>
        <v>963.53228915662658</v>
      </c>
      <c r="D12" s="24">
        <f t="shared" si="2"/>
        <v>1001.1686274509804</v>
      </c>
      <c r="E12" s="24">
        <f t="shared" si="2"/>
        <v>852.05339805825247</v>
      </c>
      <c r="F12" s="24">
        <f t="shared" si="2"/>
        <v>694.1394618834081</v>
      </c>
      <c r="G12" s="24">
        <f t="shared" si="2"/>
        <v>680.49549549549545</v>
      </c>
      <c r="H12" s="24">
        <f t="shared" si="2"/>
        <v>716.98684807256234</v>
      </c>
      <c r="I12" s="24">
        <f t="shared" si="2"/>
        <v>592.39896480331265</v>
      </c>
      <c r="J12" s="24">
        <f t="shared" si="2"/>
        <v>711.83360323886632</v>
      </c>
      <c r="K12" s="24">
        <f t="shared" si="2"/>
        <v>929.95992063492065</v>
      </c>
      <c r="L12" s="24">
        <f t="shared" si="2"/>
        <v>968.16367112810701</v>
      </c>
      <c r="M12" s="24">
        <f t="shared" si="2"/>
        <v>859.60785440613029</v>
      </c>
      <c r="N12" s="24">
        <f t="shared" si="2"/>
        <v>732.5946721311476</v>
      </c>
      <c r="O12" s="182">
        <f t="shared" si="2"/>
        <v>963.36067864271456</v>
      </c>
      <c r="P12" s="23">
        <f t="shared" ref="P12" si="3">P10/P7</f>
        <v>904.00230769230768</v>
      </c>
    </row>
    <row r="13" spans="2:16" ht="26">
      <c r="B13" s="17" t="s">
        <v>55</v>
      </c>
      <c r="C13" s="24">
        <f>C10*Factors!C12</f>
        <v>307.49687710000006</v>
      </c>
      <c r="D13" s="24">
        <f>D10*Factors!C13</f>
        <v>310.03389119999997</v>
      </c>
      <c r="E13" s="24">
        <f>E10*Factors!C14</f>
        <v>261.88031599999999</v>
      </c>
      <c r="F13" s="24">
        <f>F10*Factors!C15</f>
        <v>243.33475320000002</v>
      </c>
      <c r="G13" s="24">
        <f>G10*Factors!C16</f>
        <v>222.37504000000001</v>
      </c>
      <c r="H13" s="24">
        <f>H10*Factors!C17</f>
        <v>229.55481119999999</v>
      </c>
      <c r="I13" s="24">
        <f>I10*Factors!C18</f>
        <v>204.29589180000002</v>
      </c>
      <c r="J13" s="24">
        <f>J10*Factors!C19</f>
        <v>238.41585240000001</v>
      </c>
      <c r="K13" s="24">
        <f>K10*Factors!C20</f>
        <v>319.6532636</v>
      </c>
      <c r="L13" s="24">
        <f>L10*Factors!C21</f>
        <v>349.8875736</v>
      </c>
      <c r="M13" s="24">
        <f>M10*Factors!C22</f>
        <v>291.21622969999999</v>
      </c>
      <c r="N13" s="24">
        <f>N10*Factors!C23</f>
        <v>188.4057674</v>
      </c>
      <c r="O13" s="182">
        <f>O10*Factors!C24</f>
        <v>290.55150739999999</v>
      </c>
      <c r="P13" s="23">
        <f>P10*Factors!C25</f>
        <v>247.26271120000001</v>
      </c>
    </row>
    <row r="14" spans="2:16" ht="34">
      <c r="B14" s="296" t="s">
        <v>64</v>
      </c>
      <c r="C14" s="294"/>
      <c r="D14" s="294"/>
      <c r="E14" s="294"/>
      <c r="F14" s="294"/>
      <c r="G14" s="294"/>
      <c r="H14" s="294"/>
      <c r="I14" s="294"/>
      <c r="J14" s="294"/>
      <c r="K14" s="294"/>
      <c r="L14" s="294"/>
      <c r="M14" s="294"/>
      <c r="N14" s="294"/>
      <c r="O14" s="294"/>
      <c r="P14" s="297"/>
    </row>
    <row r="15" spans="2:16" ht="26">
      <c r="B15" s="17" t="s">
        <v>52</v>
      </c>
      <c r="C15" s="28">
        <v>30728.323353</v>
      </c>
      <c r="D15" s="28">
        <v>29182.491829999999</v>
      </c>
      <c r="E15" s="28">
        <v>27730.441869999999</v>
      </c>
      <c r="F15" s="28">
        <v>25523.747904</v>
      </c>
      <c r="G15" s="28">
        <v>34799.062916199997</v>
      </c>
      <c r="H15" s="28">
        <v>30234.882016899999</v>
      </c>
      <c r="I15" s="28">
        <v>31017.0146604</v>
      </c>
      <c r="J15" s="28">
        <v>41636.472963</v>
      </c>
      <c r="K15" s="28">
        <v>39223.090667999997</v>
      </c>
      <c r="L15" s="28">
        <v>46563.160459999999</v>
      </c>
      <c r="M15" s="28">
        <v>42796.095796000001</v>
      </c>
      <c r="N15" s="28">
        <v>39804.985536</v>
      </c>
      <c r="O15" s="183">
        <v>42731.4</v>
      </c>
      <c r="P15" s="27">
        <v>37442.199999999997</v>
      </c>
    </row>
    <row r="16" spans="2:16" ht="26">
      <c r="B16" s="17" t="s">
        <v>147</v>
      </c>
      <c r="C16" s="24">
        <f>(C15/C6)*1000</f>
        <v>588.66519833333325</v>
      </c>
      <c r="D16" s="24">
        <f>(D15/D6)*1000</f>
        <v>559.051567624521</v>
      </c>
      <c r="E16" s="24">
        <f t="shared" ref="E16:O16" si="4">(E15/E6)*1000</f>
        <v>531.23451858237547</v>
      </c>
      <c r="F16" s="24">
        <f t="shared" si="4"/>
        <v>488.96068781609199</v>
      </c>
      <c r="G16" s="24">
        <f t="shared" si="4"/>
        <v>666.64871486973175</v>
      </c>
      <c r="H16" s="24">
        <f t="shared" si="4"/>
        <v>579.21229917432947</v>
      </c>
      <c r="I16" s="24">
        <f t="shared" si="4"/>
        <v>594.19568314942524</v>
      </c>
      <c r="J16" s="24">
        <f t="shared" si="4"/>
        <v>797.6335816666666</v>
      </c>
      <c r="K16" s="24">
        <f t="shared" si="4"/>
        <v>687.7141822071045</v>
      </c>
      <c r="L16" s="24">
        <f t="shared" si="4"/>
        <v>816.41057018620461</v>
      </c>
      <c r="M16" s="24">
        <f t="shared" si="4"/>
        <v>750.36111435284215</v>
      </c>
      <c r="N16" s="24">
        <f t="shared" si="4"/>
        <v>697.91677834274287</v>
      </c>
      <c r="O16" s="182">
        <f t="shared" si="4"/>
        <v>749.2267770102045</v>
      </c>
      <c r="P16" s="23">
        <f t="shared" ref="P16" si="5">(P15/P6)*1000</f>
        <v>656.48911175789874</v>
      </c>
    </row>
    <row r="17" spans="2:16" ht="26">
      <c r="B17" s="17" t="s">
        <v>63</v>
      </c>
      <c r="C17" s="24">
        <f t="shared" ref="C17:O17" si="6">C15/C7</f>
        <v>74.044152657831319</v>
      </c>
      <c r="D17" s="24">
        <f t="shared" si="6"/>
        <v>71.525715269607844</v>
      </c>
      <c r="E17" s="24">
        <f t="shared" si="6"/>
        <v>67.306897742718448</v>
      </c>
      <c r="F17" s="24">
        <f t="shared" si="6"/>
        <v>57.228134313901343</v>
      </c>
      <c r="G17" s="24">
        <f t="shared" si="6"/>
        <v>78.376267829279271</v>
      </c>
      <c r="H17" s="24">
        <f t="shared" si="6"/>
        <v>68.559823167573697</v>
      </c>
      <c r="I17" s="24">
        <f t="shared" si="6"/>
        <v>64.217421657142864</v>
      </c>
      <c r="J17" s="24">
        <f t="shared" si="6"/>
        <v>84.284358224696362</v>
      </c>
      <c r="K17" s="24">
        <f t="shared" si="6"/>
        <v>77.823592595238082</v>
      </c>
      <c r="L17" s="24">
        <f t="shared" si="6"/>
        <v>89.03089954110898</v>
      </c>
      <c r="M17" s="24">
        <f t="shared" si="6"/>
        <v>81.984857846743296</v>
      </c>
      <c r="N17" s="24">
        <f t="shared" si="6"/>
        <v>81.567593311475406</v>
      </c>
      <c r="O17" s="182">
        <f t="shared" si="6"/>
        <v>85.292215568862275</v>
      </c>
      <c r="P17" s="23">
        <f t="shared" ref="P17" si="7">P15/P7</f>
        <v>72.004230769230759</v>
      </c>
    </row>
    <row r="18" spans="2:16" ht="26">
      <c r="B18" s="22" t="s">
        <v>62</v>
      </c>
      <c r="C18" s="21">
        <f>C15*Factors!C5</f>
        <v>206.19188109637159</v>
      </c>
      <c r="D18" s="21">
        <f>D15*Factors!C5</f>
        <v>195.81910852678322</v>
      </c>
      <c r="E18" s="21">
        <f>E15*Factors!C5</f>
        <v>186.07562499014958</v>
      </c>
      <c r="F18" s="21">
        <f>F15*Factors!C5</f>
        <v>171.26836152098505</v>
      </c>
      <c r="G18" s="21">
        <f>G15*Factors!C5</f>
        <v>233.50718360563405</v>
      </c>
      <c r="H18" s="21">
        <f>H15*Factors!C5</f>
        <v>202.88081214762488</v>
      </c>
      <c r="I18" s="21">
        <f>I15*Factors!C5</f>
        <v>208.12904515980446</v>
      </c>
      <c r="J18" s="21">
        <f>J15*Factors!C5</f>
        <v>279.38728006196357</v>
      </c>
      <c r="K18" s="21">
        <f>K15*Factors!C5</f>
        <v>263.19310540771426</v>
      </c>
      <c r="L18" s="21">
        <f>L15*Factors!C5</f>
        <v>312.44612778725696</v>
      </c>
      <c r="M18" s="21">
        <f>M15*Factors!C5</f>
        <v>287.16853159826746</v>
      </c>
      <c r="N18" s="21">
        <f>N15*Factors!C5</f>
        <v>267.09771146301119</v>
      </c>
      <c r="O18" s="184">
        <f>O15*Factors!C5</f>
        <v>286.73441263502224</v>
      </c>
      <c r="P18" s="20">
        <f>P15*Factors!C5</f>
        <v>251.24304901695308</v>
      </c>
    </row>
    <row r="19" spans="2:16" ht="34">
      <c r="B19" s="245" t="s">
        <v>61</v>
      </c>
      <c r="C19" s="246"/>
      <c r="D19" s="246"/>
      <c r="E19" s="246"/>
      <c r="F19" s="246"/>
      <c r="G19" s="246"/>
      <c r="H19" s="246"/>
      <c r="I19" s="246"/>
      <c r="J19" s="246"/>
      <c r="K19" s="246"/>
      <c r="L19" s="246"/>
      <c r="M19" s="246"/>
      <c r="N19" s="246"/>
      <c r="O19" s="246"/>
      <c r="P19" s="247"/>
    </row>
    <row r="20" spans="2:16" ht="26">
      <c r="B20" s="17" t="s">
        <v>51</v>
      </c>
      <c r="C20" s="19">
        <v>272.10000000000002</v>
      </c>
      <c r="D20" s="19">
        <v>255.9</v>
      </c>
      <c r="E20" s="19">
        <v>276.5</v>
      </c>
      <c r="F20" s="19">
        <v>311.8</v>
      </c>
      <c r="G20" s="19">
        <v>315.7</v>
      </c>
      <c r="H20" s="19">
        <v>327.8</v>
      </c>
      <c r="I20" s="19">
        <v>353.7</v>
      </c>
      <c r="J20" s="19">
        <v>370.3</v>
      </c>
      <c r="K20" s="19">
        <v>427.9</v>
      </c>
      <c r="L20" s="19">
        <v>509.3</v>
      </c>
      <c r="M20" s="19">
        <v>391.6</v>
      </c>
      <c r="N20" s="19">
        <v>161.4</v>
      </c>
      <c r="O20" s="185">
        <v>502.7</v>
      </c>
      <c r="P20" s="18">
        <v>591.9</v>
      </c>
    </row>
    <row r="21" spans="2:16" ht="26">
      <c r="B21" s="17" t="s">
        <v>152</v>
      </c>
      <c r="C21" s="129">
        <f>(C20/C6)*1000</f>
        <v>5.2126436781609202</v>
      </c>
      <c r="D21" s="129">
        <f>(D20/D6)*1000</f>
        <v>4.902298850574712</v>
      </c>
      <c r="E21" s="129">
        <f t="shared" ref="E21:O21" si="8">(E20/E6)*1000</f>
        <v>5.2969348659003828</v>
      </c>
      <c r="F21" s="129">
        <f t="shared" si="8"/>
        <v>5.9731800766283527</v>
      </c>
      <c r="G21" s="129">
        <f t="shared" si="8"/>
        <v>6.0478927203065131</v>
      </c>
      <c r="H21" s="129">
        <f t="shared" si="8"/>
        <v>6.2796934865900385</v>
      </c>
      <c r="I21" s="129">
        <f t="shared" si="8"/>
        <v>6.7758620689655169</v>
      </c>
      <c r="J21" s="129">
        <f t="shared" si="8"/>
        <v>7.0938697318007664</v>
      </c>
      <c r="K21" s="129">
        <f t="shared" si="8"/>
        <v>7.5025423431637268</v>
      </c>
      <c r="L21" s="129">
        <f t="shared" si="8"/>
        <v>8.9297611950766207</v>
      </c>
      <c r="M21" s="129">
        <f t="shared" si="8"/>
        <v>6.8660798821755451</v>
      </c>
      <c r="N21" s="129">
        <f t="shared" si="8"/>
        <v>2.8298909422449769</v>
      </c>
      <c r="O21" s="186">
        <f t="shared" si="8"/>
        <v>8.8140407476242242</v>
      </c>
      <c r="P21" s="130">
        <f t="shared" ref="P21" si="9">(P20/P6)*1000</f>
        <v>10.378020128344497</v>
      </c>
    </row>
    <row r="22" spans="2:16" ht="26">
      <c r="B22" s="17" t="s">
        <v>149</v>
      </c>
      <c r="C22" s="67">
        <f>(C20/C7)*1000</f>
        <v>655.66265060240971</v>
      </c>
      <c r="D22" s="67">
        <f>(D20/D7)*1000</f>
        <v>627.20588235294122</v>
      </c>
      <c r="E22" s="67">
        <f t="shared" ref="E22:O22" si="10">(E20/E7)*1000</f>
        <v>671.11650485436894</v>
      </c>
      <c r="F22" s="67">
        <f t="shared" si="10"/>
        <v>699.10313901345285</v>
      </c>
      <c r="G22" s="67">
        <f t="shared" si="10"/>
        <v>711.03603603603608</v>
      </c>
      <c r="H22" s="67">
        <f t="shared" si="10"/>
        <v>743.31065759637193</v>
      </c>
      <c r="I22" s="67">
        <f t="shared" si="10"/>
        <v>732.2981366459627</v>
      </c>
      <c r="J22" s="67">
        <f t="shared" si="10"/>
        <v>749.59514170040484</v>
      </c>
      <c r="K22" s="67">
        <f t="shared" si="10"/>
        <v>849.00793650793651</v>
      </c>
      <c r="L22" s="67">
        <f t="shared" si="10"/>
        <v>973.80497131931168</v>
      </c>
      <c r="M22" s="67">
        <f t="shared" si="10"/>
        <v>750.19157088122608</v>
      </c>
      <c r="N22" s="67">
        <f t="shared" si="10"/>
        <v>330.73770491803276</v>
      </c>
      <c r="O22" s="187">
        <f t="shared" si="10"/>
        <v>1003.3932135728543</v>
      </c>
      <c r="P22" s="131">
        <f t="shared" ref="P22" si="11">(P20/P7)*1000</f>
        <v>1138.2692307692307</v>
      </c>
    </row>
    <row r="23" spans="2:16" ht="27" thickBot="1">
      <c r="B23" s="22" t="s">
        <v>55</v>
      </c>
      <c r="C23" s="167">
        <f>(C20*Factors!C27)/1000</f>
        <v>0.86500589999999999</v>
      </c>
      <c r="D23" s="167">
        <f>(D20*Factors!C27)/1000</f>
        <v>0.8135060999999999</v>
      </c>
      <c r="E23" s="167">
        <f>(E20*Factors!C27)/1000</f>
        <v>0.87899349999999987</v>
      </c>
      <c r="F23" s="167">
        <f>(F20*Factors!C27)/1000</f>
        <v>0.99121219999999999</v>
      </c>
      <c r="G23" s="167">
        <f>(G20*Factors!C27)/1000</f>
        <v>1.0036102999999998</v>
      </c>
      <c r="H23" s="167">
        <f>(H20*Factors!C27)/1000</f>
        <v>1.0420761999999999</v>
      </c>
      <c r="I23" s="167">
        <f>(I20*Factors!C27)/1000</f>
        <v>1.1244122999999999</v>
      </c>
      <c r="J23" s="167">
        <f>(J20*Factors!C27)/1000</f>
        <v>1.1771837000000001</v>
      </c>
      <c r="K23" s="167">
        <f>(K20*Factors!C27)/1000</f>
        <v>1.3602941</v>
      </c>
      <c r="L23" s="167">
        <f>(L20*Factors!C27)/1000</f>
        <v>1.6190646999999998</v>
      </c>
      <c r="M23" s="167">
        <f>(M20*Factors!C27)/1000</f>
        <v>1.2448964</v>
      </c>
      <c r="N23" s="167">
        <f>(N20*Factors!C27)/1000</f>
        <v>0.51309059999999995</v>
      </c>
      <c r="O23" s="189">
        <f>(O20*Factors!C27)/1000</f>
        <v>1.5980832999999999</v>
      </c>
      <c r="P23" s="168">
        <f>(P20*Factors!C27)/1000</f>
        <v>1.8816500999999999</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507.18336409637163</v>
      </c>
      <c r="D25" s="14">
        <f t="shared" si="12"/>
        <v>499.29610582678316</v>
      </c>
      <c r="E25" s="14">
        <f t="shared" si="12"/>
        <v>441.46453449014956</v>
      </c>
      <c r="F25" s="14">
        <f t="shared" si="12"/>
        <v>408.22392692098509</v>
      </c>
      <c r="G25" s="14">
        <f t="shared" si="12"/>
        <v>449.51543390563404</v>
      </c>
      <c r="H25" s="14">
        <f t="shared" si="12"/>
        <v>426.10729954762485</v>
      </c>
      <c r="I25" s="14">
        <f t="shared" si="12"/>
        <v>406.17894925980454</v>
      </c>
      <c r="J25" s="14">
        <f t="shared" si="12"/>
        <v>511.60991616196361</v>
      </c>
      <c r="K25" s="14">
        <f t="shared" si="12"/>
        <v>576.83626310771422</v>
      </c>
      <c r="L25" s="14">
        <f t="shared" si="12"/>
        <v>656.5823660872569</v>
      </c>
      <c r="M25" s="14">
        <f t="shared" si="12"/>
        <v>572.25925769826745</v>
      </c>
      <c r="N25" s="14">
        <f t="shared" si="12"/>
        <v>448.64616946301118</v>
      </c>
      <c r="O25" s="14">
        <f t="shared" si="12"/>
        <v>571.51360333502214</v>
      </c>
      <c r="P25" s="14">
        <f t="shared" ref="P25" si="13">P8+P13+P18+P23</f>
        <v>493.01701031695313</v>
      </c>
    </row>
    <row r="26" spans="2:16" ht="31" thickTop="1" thickBot="1">
      <c r="B26" s="13" t="s">
        <v>150</v>
      </c>
      <c r="C26" s="12">
        <f>(C25/C6)*1000</f>
        <v>9.7161564003136327</v>
      </c>
      <c r="D26" s="12">
        <f>(D25/D6)*1000</f>
        <v>9.56505949859738</v>
      </c>
      <c r="E26" s="12">
        <f t="shared" ref="E26:O26" si="14">(E25/E6)*1000</f>
        <v>8.4571749902327493</v>
      </c>
      <c r="F26" s="12">
        <f t="shared" si="14"/>
        <v>7.8203817417813237</v>
      </c>
      <c r="G26" s="12">
        <f t="shared" si="14"/>
        <v>8.6114067798014187</v>
      </c>
      <c r="H26" s="12">
        <f t="shared" si="14"/>
        <v>8.1629750871192499</v>
      </c>
      <c r="I26" s="12">
        <f t="shared" si="14"/>
        <v>7.7812059245173284</v>
      </c>
      <c r="J26" s="12">
        <f t="shared" si="14"/>
        <v>9.8009562483134793</v>
      </c>
      <c r="K26" s="12">
        <f t="shared" si="14"/>
        <v>10.113901586908058</v>
      </c>
      <c r="L26" s="12">
        <f t="shared" si="14"/>
        <v>11.512121998934965</v>
      </c>
      <c r="M26" s="12">
        <f t="shared" si="14"/>
        <v>10.033651115093933</v>
      </c>
      <c r="N26" s="12">
        <f t="shared" si="14"/>
        <v>7.8662932542520467</v>
      </c>
      <c r="O26" s="12">
        <f t="shared" si="14"/>
        <v>10.020577258039452</v>
      </c>
      <c r="P26" s="12">
        <f t="shared" ref="P26" si="15">(P25/P6)*1000</f>
        <v>8.6442650053819321</v>
      </c>
    </row>
    <row r="27" spans="2:16" ht="31" thickTop="1" thickBot="1">
      <c r="B27" s="13" t="s">
        <v>58</v>
      </c>
      <c r="C27" s="12">
        <f t="shared" ref="C27:O27" si="16">C25/C7</f>
        <v>1.222128588184028</v>
      </c>
      <c r="D27" s="12">
        <f t="shared" si="16"/>
        <v>1.2237649652617235</v>
      </c>
      <c r="E27" s="12">
        <f t="shared" si="16"/>
        <v>1.0715158604129844</v>
      </c>
      <c r="F27" s="12">
        <f t="shared" si="16"/>
        <v>0.91530028457619972</v>
      </c>
      <c r="G27" s="12">
        <f t="shared" si="16"/>
        <v>1.0124221484361127</v>
      </c>
      <c r="H27" s="12">
        <f t="shared" si="16"/>
        <v>0.9662297041896255</v>
      </c>
      <c r="I27" s="12">
        <f t="shared" si="16"/>
        <v>0.84095020550684174</v>
      </c>
      <c r="J27" s="12">
        <f t="shared" si="16"/>
        <v>1.0356476035667279</v>
      </c>
      <c r="K27" s="12">
        <f t="shared" si="16"/>
        <v>1.1445163950549886</v>
      </c>
      <c r="L27" s="12">
        <f t="shared" si="16"/>
        <v>1.2554156139335697</v>
      </c>
      <c r="M27" s="12">
        <f t="shared" si="16"/>
        <v>1.0962821028702441</v>
      </c>
      <c r="N27" s="12">
        <f t="shared" si="16"/>
        <v>0.91935690463731801</v>
      </c>
      <c r="O27" s="12">
        <f t="shared" si="16"/>
        <v>1.1407457152395652</v>
      </c>
      <c r="P27" s="12">
        <f t="shared" ref="P27" si="17">P25/P7</f>
        <v>0.94810963522490987</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0:P30"/>
    <mergeCell ref="H31:P31"/>
    <mergeCell ref="H32:P33"/>
    <mergeCell ref="B29:G29"/>
    <mergeCell ref="B30:B31"/>
    <mergeCell ref="C30:C31"/>
    <mergeCell ref="D30:D31"/>
    <mergeCell ref="E30:E31"/>
    <mergeCell ref="F30:F31"/>
    <mergeCell ref="G30:G31"/>
    <mergeCell ref="B32:B33"/>
    <mergeCell ref="C32:C33"/>
    <mergeCell ref="D32:D33"/>
    <mergeCell ref="E32:E33"/>
    <mergeCell ref="F32:F33"/>
    <mergeCell ref="G32:G33"/>
    <mergeCell ref="B19:P19"/>
    <mergeCell ref="B24:P24"/>
    <mergeCell ref="H29:P29"/>
    <mergeCell ref="B2:G2"/>
    <mergeCell ref="B3:D3"/>
    <mergeCell ref="B4:J4"/>
    <mergeCell ref="M2:P4"/>
    <mergeCell ref="B9:P9"/>
    <mergeCell ref="B14:P14"/>
  </mergeCells>
  <pageMargins left="0.7" right="0.7" top="0.75" bottom="0.75" header="0.3" footer="0.3"/>
  <pageSetup scale="4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DA3B-D148-C844-A391-4E4287D14113}">
  <sheetPr>
    <pageSetUpPr fitToPage="1"/>
  </sheetPr>
  <dimension ref="B1:P34"/>
  <sheetViews>
    <sheetView topLeftCell="F4" zoomScale="70" zoomScaleNormal="7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90</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42549</v>
      </c>
      <c r="D6" s="38">
        <v>42549</v>
      </c>
      <c r="E6" s="38">
        <v>42549</v>
      </c>
      <c r="F6" s="38">
        <v>42549</v>
      </c>
      <c r="G6" s="38">
        <v>42549</v>
      </c>
      <c r="H6" s="38">
        <v>42549</v>
      </c>
      <c r="I6" s="38">
        <v>42549</v>
      </c>
      <c r="J6" s="38">
        <v>42549</v>
      </c>
      <c r="K6" s="38">
        <v>42549</v>
      </c>
      <c r="L6" s="38">
        <v>42549</v>
      </c>
      <c r="M6" s="38">
        <v>42549</v>
      </c>
      <c r="N6" s="38">
        <v>42549</v>
      </c>
      <c r="O6" s="178">
        <v>42549</v>
      </c>
      <c r="P6" s="37">
        <v>42549</v>
      </c>
    </row>
    <row r="7" spans="2:16" ht="26">
      <c r="B7" s="22" t="s">
        <v>68</v>
      </c>
      <c r="C7" s="35">
        <v>308</v>
      </c>
      <c r="D7" s="36">
        <v>336</v>
      </c>
      <c r="E7" s="36">
        <v>349</v>
      </c>
      <c r="F7" s="36">
        <v>332</v>
      </c>
      <c r="G7" s="36">
        <v>355</v>
      </c>
      <c r="H7" s="35">
        <v>339</v>
      </c>
      <c r="I7" s="34">
        <v>308</v>
      </c>
      <c r="J7" s="34">
        <v>307</v>
      </c>
      <c r="K7" s="34">
        <v>301</v>
      </c>
      <c r="L7" s="34">
        <v>302</v>
      </c>
      <c r="M7" s="34">
        <v>295</v>
      </c>
      <c r="N7" s="34">
        <v>265</v>
      </c>
      <c r="O7" s="179">
        <v>267</v>
      </c>
      <c r="P7" s="33">
        <v>268</v>
      </c>
    </row>
    <row r="8" spans="2:16" ht="26">
      <c r="B8" s="17" t="s">
        <v>67</v>
      </c>
      <c r="C8" s="32">
        <v>-23.76</v>
      </c>
      <c r="D8" s="32">
        <v>-23.76</v>
      </c>
      <c r="E8" s="32">
        <v>-23.76</v>
      </c>
      <c r="F8" s="32">
        <v>-23.76</v>
      </c>
      <c r="G8" s="32">
        <v>-23.76</v>
      </c>
      <c r="H8" s="32">
        <v>-23.76</v>
      </c>
      <c r="I8" s="32">
        <v>-23.76</v>
      </c>
      <c r="J8" s="32">
        <v>-23.76</v>
      </c>
      <c r="K8" s="32">
        <v>-23.76</v>
      </c>
      <c r="L8" s="32">
        <v>-23.76</v>
      </c>
      <c r="M8" s="32">
        <v>-23.76</v>
      </c>
      <c r="N8" s="32">
        <v>-23.76</v>
      </c>
      <c r="O8" s="180">
        <v>-23.76</v>
      </c>
      <c r="P8" s="31">
        <v>-23.76</v>
      </c>
    </row>
    <row r="9" spans="2:16" ht="34">
      <c r="B9" s="292" t="s">
        <v>66</v>
      </c>
      <c r="C9" s="293"/>
      <c r="D9" s="293"/>
      <c r="E9" s="293"/>
      <c r="F9" s="293"/>
      <c r="G9" s="293"/>
      <c r="H9" s="293"/>
      <c r="I9" s="293"/>
      <c r="J9" s="293"/>
      <c r="K9" s="293"/>
      <c r="L9" s="293"/>
      <c r="M9" s="293"/>
      <c r="N9" s="293"/>
      <c r="O9" s="293"/>
      <c r="P9" s="295"/>
    </row>
    <row r="10" spans="2:16" ht="26">
      <c r="B10" s="17" t="s">
        <v>54</v>
      </c>
      <c r="C10" s="28">
        <v>247203.7</v>
      </c>
      <c r="D10" s="28">
        <v>255222.8</v>
      </c>
      <c r="E10" s="28">
        <v>257650.1</v>
      </c>
      <c r="F10" s="28">
        <v>216474.1</v>
      </c>
      <c r="G10" s="28">
        <v>205730.5</v>
      </c>
      <c r="H10" s="28">
        <v>197497</v>
      </c>
      <c r="I10" s="28">
        <v>175702.9</v>
      </c>
      <c r="J10" s="28">
        <v>206347.2</v>
      </c>
      <c r="K10" s="28">
        <v>211341.3</v>
      </c>
      <c r="L10" s="28">
        <v>206064.8</v>
      </c>
      <c r="M10" s="28">
        <v>194608.5</v>
      </c>
      <c r="N10" s="28">
        <v>147804</v>
      </c>
      <c r="O10" s="181">
        <v>205251.3</v>
      </c>
      <c r="P10" s="30">
        <v>198517.2</v>
      </c>
    </row>
    <row r="11" spans="2:16" ht="26">
      <c r="B11" s="17" t="s">
        <v>79</v>
      </c>
      <c r="C11" s="24">
        <f>(C10/C6)*1000</f>
        <v>5809.8592211332816</v>
      </c>
      <c r="D11" s="24">
        <f>(D10/D6)*1000</f>
        <v>5998.3266351735638</v>
      </c>
      <c r="E11" s="24">
        <f>(E10/E6)*1000</f>
        <v>6055.3738043197254</v>
      </c>
      <c r="F11" s="24">
        <f t="shared" ref="F11:O11" si="0">(F10/F6)*1000</f>
        <v>5087.642482784554</v>
      </c>
      <c r="G11" s="24">
        <f t="shared" si="0"/>
        <v>4835.1430115866415</v>
      </c>
      <c r="H11" s="24">
        <f t="shared" si="0"/>
        <v>4641.6367012150704</v>
      </c>
      <c r="I11" s="24">
        <f t="shared" si="0"/>
        <v>4129.4248983524876</v>
      </c>
      <c r="J11" s="24">
        <f t="shared" si="0"/>
        <v>4849.6368892335904</v>
      </c>
      <c r="K11" s="24">
        <f t="shared" si="0"/>
        <v>4967.0098004653455</v>
      </c>
      <c r="L11" s="24">
        <f t="shared" si="0"/>
        <v>4842.9998354837953</v>
      </c>
      <c r="M11" s="24">
        <f t="shared" si="0"/>
        <v>4573.7502644010438</v>
      </c>
      <c r="N11" s="24">
        <f t="shared" si="0"/>
        <v>3473.7361630120567</v>
      </c>
      <c r="O11" s="182">
        <f t="shared" si="0"/>
        <v>4823.8807022491719</v>
      </c>
      <c r="P11" s="23">
        <f t="shared" ref="P11" si="1">(P10/P6)*1000</f>
        <v>4665.6137629556515</v>
      </c>
    </row>
    <row r="12" spans="2:16" ht="26">
      <c r="B12" s="17" t="s">
        <v>65</v>
      </c>
      <c r="C12" s="24">
        <f t="shared" ref="C12:O12" si="2">C10/C7</f>
        <v>802.60941558441561</v>
      </c>
      <c r="D12" s="24">
        <f t="shared" si="2"/>
        <v>759.59166666666658</v>
      </c>
      <c r="E12" s="24">
        <f t="shared" si="2"/>
        <v>738.25243553008602</v>
      </c>
      <c r="F12" s="24">
        <f t="shared" si="2"/>
        <v>652.03042168674699</v>
      </c>
      <c r="G12" s="24">
        <f t="shared" si="2"/>
        <v>579.52253521126761</v>
      </c>
      <c r="H12" s="24">
        <f t="shared" si="2"/>
        <v>582.5870206489675</v>
      </c>
      <c r="I12" s="24">
        <f t="shared" si="2"/>
        <v>570.46396103896097</v>
      </c>
      <c r="J12" s="24">
        <f t="shared" si="2"/>
        <v>672.1407166123779</v>
      </c>
      <c r="K12" s="24">
        <f t="shared" si="2"/>
        <v>702.13056478405315</v>
      </c>
      <c r="L12" s="24">
        <f t="shared" si="2"/>
        <v>682.33377483443701</v>
      </c>
      <c r="M12" s="24">
        <f t="shared" si="2"/>
        <v>659.68983050847453</v>
      </c>
      <c r="N12" s="24">
        <f t="shared" si="2"/>
        <v>557.75094339622638</v>
      </c>
      <c r="O12" s="182">
        <f t="shared" si="2"/>
        <v>768.73146067415723</v>
      </c>
      <c r="P12" s="23">
        <f t="shared" ref="P12" si="3">P10/P7</f>
        <v>740.73582089552247</v>
      </c>
    </row>
    <row r="13" spans="2:16" ht="26">
      <c r="B13" s="17" t="s">
        <v>55</v>
      </c>
      <c r="C13" s="24">
        <f>C10*Factors!C12</f>
        <v>190.09964530000002</v>
      </c>
      <c r="D13" s="24">
        <f>D10*Factors!C13</f>
        <v>193.71410520000001</v>
      </c>
      <c r="E13" s="24">
        <f>E10*Factors!C14</f>
        <v>192.20697460000002</v>
      </c>
      <c r="F13" s="24">
        <f>F10*Factors!C15</f>
        <v>170.14864260000002</v>
      </c>
      <c r="G13" s="24">
        <f>G10*Factors!C16</f>
        <v>151.41764800000001</v>
      </c>
      <c r="H13" s="24">
        <f>H10*Factors!C17</f>
        <v>143.382822</v>
      </c>
      <c r="I13" s="24">
        <f>I10*Factors!C18</f>
        <v>125.45187059999999</v>
      </c>
      <c r="J13" s="24">
        <f>J10*Factors!C19</f>
        <v>139.9034016</v>
      </c>
      <c r="K13" s="24">
        <f>K10*Factors!C20</f>
        <v>144.13476659999998</v>
      </c>
      <c r="L13" s="24">
        <f>L10*Factors!C21</f>
        <v>142.3907768</v>
      </c>
      <c r="M13" s="24">
        <f>M10*Factors!C22</f>
        <v>126.30091649999999</v>
      </c>
      <c r="N13" s="24">
        <f>N10*Factors!C23</f>
        <v>77.892707999999999</v>
      </c>
      <c r="O13" s="182">
        <f>O10*Factors!C24</f>
        <v>123.5612826</v>
      </c>
      <c r="P13" s="23">
        <f>P10*Factors!C25</f>
        <v>104.4200472</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21775.89338713</v>
      </c>
      <c r="D15" s="28">
        <v>24102.932204000001</v>
      </c>
      <c r="E15" s="28">
        <v>18503.801670780002</v>
      </c>
      <c r="F15" s="28">
        <v>17959.57105214</v>
      </c>
      <c r="G15" s="28">
        <v>21201.598157</v>
      </c>
      <c r="H15" s="28">
        <v>23048.598736</v>
      </c>
      <c r="I15" s="28">
        <v>20924.243046</v>
      </c>
      <c r="J15" s="28">
        <v>20920.813744679999</v>
      </c>
      <c r="K15" s="28">
        <v>21845.94460631</v>
      </c>
      <c r="L15" s="28">
        <v>18076.497846999999</v>
      </c>
      <c r="M15" s="28">
        <v>18748.162853000002</v>
      </c>
      <c r="N15" s="28">
        <v>18412.33035</v>
      </c>
      <c r="O15" s="183">
        <v>17963.400000000001</v>
      </c>
      <c r="P15" s="27">
        <v>18187.865174999999</v>
      </c>
    </row>
    <row r="16" spans="2:16" ht="26">
      <c r="B16" s="17" t="s">
        <v>147</v>
      </c>
      <c r="C16" s="24">
        <f>(C15/C6)*1000</f>
        <v>511.78390531222828</v>
      </c>
      <c r="D16" s="24">
        <f>(D15/D6)*1000</f>
        <v>566.47470455239841</v>
      </c>
      <c r="E16" s="24">
        <f t="shared" ref="E16:O16" si="4">(E15/E6)*1000</f>
        <v>434.88217515758305</v>
      </c>
      <c r="F16" s="24">
        <f t="shared" si="4"/>
        <v>422.09149573762016</v>
      </c>
      <c r="G16" s="24">
        <f t="shared" si="4"/>
        <v>498.28663792333543</v>
      </c>
      <c r="H16" s="24">
        <f t="shared" si="4"/>
        <v>541.69542729558862</v>
      </c>
      <c r="I16" s="24">
        <f t="shared" si="4"/>
        <v>491.76815074384825</v>
      </c>
      <c r="J16" s="24">
        <f t="shared" si="4"/>
        <v>491.68755422407105</v>
      </c>
      <c r="K16" s="24">
        <f t="shared" si="4"/>
        <v>513.4302711299913</v>
      </c>
      <c r="L16" s="24">
        <f t="shared" si="4"/>
        <v>424.83954609979082</v>
      </c>
      <c r="M16" s="24">
        <f t="shared" si="4"/>
        <v>440.62522863052016</v>
      </c>
      <c r="N16" s="24">
        <f t="shared" si="4"/>
        <v>432.73238736515543</v>
      </c>
      <c r="O16" s="182">
        <f t="shared" si="4"/>
        <v>422.18148487626036</v>
      </c>
      <c r="P16" s="23">
        <f t="shared" ref="P16" si="5">(P15/P6)*1000</f>
        <v>427.45693612070784</v>
      </c>
    </row>
    <row r="17" spans="2:16" ht="26">
      <c r="B17" s="17" t="s">
        <v>63</v>
      </c>
      <c r="C17" s="24">
        <f t="shared" ref="C17:O17" si="6">C15/C7</f>
        <v>70.70095255561688</v>
      </c>
      <c r="D17" s="24">
        <f t="shared" si="6"/>
        <v>71.734917273809529</v>
      </c>
      <c r="E17" s="24">
        <f t="shared" si="6"/>
        <v>53.019489028022925</v>
      </c>
      <c r="F17" s="24">
        <f t="shared" si="6"/>
        <v>54.095093530542165</v>
      </c>
      <c r="G17" s="24">
        <f t="shared" si="6"/>
        <v>59.722811709859158</v>
      </c>
      <c r="H17" s="24">
        <f t="shared" si="6"/>
        <v>67.989966772861351</v>
      </c>
      <c r="I17" s="24">
        <f t="shared" si="6"/>
        <v>67.935854045454548</v>
      </c>
      <c r="J17" s="24">
        <f t="shared" si="6"/>
        <v>68.145973109706844</v>
      </c>
      <c r="K17" s="24">
        <f t="shared" si="6"/>
        <v>72.577889057508301</v>
      </c>
      <c r="L17" s="24">
        <f t="shared" si="6"/>
        <v>59.855953135761588</v>
      </c>
      <c r="M17" s="24">
        <f t="shared" si="6"/>
        <v>63.553094416949158</v>
      </c>
      <c r="N17" s="24">
        <f t="shared" si="6"/>
        <v>69.48049188679245</v>
      </c>
      <c r="O17" s="182">
        <f t="shared" si="6"/>
        <v>67.278651685393257</v>
      </c>
      <c r="P17" s="23">
        <f t="shared" ref="P17" si="7">P15/P7</f>
        <v>67.865168563432832</v>
      </c>
    </row>
    <row r="18" spans="2:16" ht="26">
      <c r="B18" s="22" t="s">
        <v>62</v>
      </c>
      <c r="C18" s="21">
        <f>C15*Factors!C5</f>
        <v>146.1196684396389</v>
      </c>
      <c r="D18" s="21">
        <f>D15*Factors!C5</f>
        <v>161.73446477989728</v>
      </c>
      <c r="E18" s="21">
        <f>E15*Factors!C5</f>
        <v>124.16341855371103</v>
      </c>
      <c r="F18" s="21">
        <f>F15*Factors!C5</f>
        <v>120.51154553354937</v>
      </c>
      <c r="G18" s="21">
        <f>G15*Factors!C5</f>
        <v>142.26605714933669</v>
      </c>
      <c r="H18" s="21">
        <f>H15*Factors!C5</f>
        <v>154.65972143733359</v>
      </c>
      <c r="I18" s="21">
        <f>I15*Factors!C5</f>
        <v>140.40496074613185</v>
      </c>
      <c r="J18" s="21">
        <f>J15*Factors!C5</f>
        <v>140.38194959508746</v>
      </c>
      <c r="K18" s="21">
        <f>K15*Factors!C5</f>
        <v>146.58972313445219</v>
      </c>
      <c r="L18" s="21">
        <f>L15*Factors!C5</f>
        <v>121.29614271139698</v>
      </c>
      <c r="M18" s="21">
        <f>M15*Factors!C5</f>
        <v>125.80312050718437</v>
      </c>
      <c r="N18" s="21">
        <f>N15*Factors!C5</f>
        <v>123.54963160929067</v>
      </c>
      <c r="O18" s="184">
        <f>O15*Factors!C5</f>
        <v>120.53723837571339</v>
      </c>
      <c r="P18" s="20">
        <f>P15*Factors!C5</f>
        <v>122.04343499250201</v>
      </c>
    </row>
    <row r="19" spans="2:16" ht="34">
      <c r="B19" s="245" t="s">
        <v>61</v>
      </c>
      <c r="C19" s="246"/>
      <c r="D19" s="246"/>
      <c r="E19" s="246"/>
      <c r="F19" s="246"/>
      <c r="G19" s="246"/>
      <c r="H19" s="246"/>
      <c r="I19" s="246"/>
      <c r="J19" s="246"/>
      <c r="K19" s="246"/>
      <c r="L19" s="246"/>
      <c r="M19" s="246"/>
      <c r="N19" s="246"/>
      <c r="O19" s="246"/>
      <c r="P19" s="247"/>
    </row>
    <row r="20" spans="2:16" ht="26">
      <c r="B20" s="17" t="s">
        <v>51</v>
      </c>
      <c r="C20" s="19">
        <v>259.3</v>
      </c>
      <c r="D20" s="19">
        <v>183.4</v>
      </c>
      <c r="E20" s="19">
        <v>304.7</v>
      </c>
      <c r="F20" s="19">
        <v>268.89999999999998</v>
      </c>
      <c r="G20" s="19">
        <v>227.5</v>
      </c>
      <c r="H20" s="19">
        <v>242.9</v>
      </c>
      <c r="I20" s="19">
        <v>259.39999999999998</v>
      </c>
      <c r="J20" s="19">
        <v>262.89999999999998</v>
      </c>
      <c r="K20" s="19">
        <v>270.89999999999998</v>
      </c>
      <c r="L20" s="19">
        <v>281.7</v>
      </c>
      <c r="M20" s="19">
        <v>236.2</v>
      </c>
      <c r="N20" s="19">
        <v>81.5</v>
      </c>
      <c r="O20" s="185">
        <v>330.4</v>
      </c>
      <c r="P20" s="18">
        <v>500.6</v>
      </c>
    </row>
    <row r="21" spans="2:16" ht="26">
      <c r="B21" s="17" t="s">
        <v>152</v>
      </c>
      <c r="C21" s="129">
        <f>(C20/C6)*1000</f>
        <v>6.0941502738019695</v>
      </c>
      <c r="D21" s="129">
        <f>(D20/D6)*1000</f>
        <v>4.3103245669698467</v>
      </c>
      <c r="E21" s="129">
        <f t="shared" ref="E21:O21" si="8">(E20/E6)*1000</f>
        <v>7.1611553738043199</v>
      </c>
      <c r="F21" s="129">
        <f t="shared" si="8"/>
        <v>6.3197724975910123</v>
      </c>
      <c r="G21" s="129">
        <f t="shared" si="8"/>
        <v>5.3467766575007643</v>
      </c>
      <c r="H21" s="129">
        <f t="shared" si="8"/>
        <v>5.7087123081623545</v>
      </c>
      <c r="I21" s="129">
        <f t="shared" si="8"/>
        <v>6.0965005052997707</v>
      </c>
      <c r="J21" s="129">
        <f t="shared" si="8"/>
        <v>6.1787586077228598</v>
      </c>
      <c r="K21" s="129">
        <f t="shared" si="8"/>
        <v>6.3667771275470626</v>
      </c>
      <c r="L21" s="129">
        <f t="shared" si="8"/>
        <v>6.620602129309737</v>
      </c>
      <c r="M21" s="129">
        <f t="shared" si="8"/>
        <v>5.5512467978095845</v>
      </c>
      <c r="N21" s="129">
        <f t="shared" si="8"/>
        <v>1.9154386707090649</v>
      </c>
      <c r="O21" s="186">
        <f t="shared" si="8"/>
        <v>7.7651648687395705</v>
      </c>
      <c r="P21" s="130">
        <f t="shared" ref="P21" si="9">(P20/P6)*1000</f>
        <v>11.765258877999482</v>
      </c>
    </row>
    <row r="22" spans="2:16" ht="26">
      <c r="B22" s="17" t="s">
        <v>149</v>
      </c>
      <c r="C22" s="67">
        <f>(C20/C7)*1000</f>
        <v>841.88311688311694</v>
      </c>
      <c r="D22" s="67">
        <f>(D20/D7)*1000</f>
        <v>545.83333333333337</v>
      </c>
      <c r="E22" s="67">
        <f t="shared" ref="E22:O22" si="10">(E20/E7)*1000</f>
        <v>873.06590257879657</v>
      </c>
      <c r="F22" s="67">
        <f t="shared" si="10"/>
        <v>809.93975903614444</v>
      </c>
      <c r="G22" s="67">
        <f t="shared" si="10"/>
        <v>640.84507042253529</v>
      </c>
      <c r="H22" s="67">
        <f t="shared" si="10"/>
        <v>716.5191740412979</v>
      </c>
      <c r="I22" s="67">
        <f t="shared" si="10"/>
        <v>842.20779220779218</v>
      </c>
      <c r="J22" s="67">
        <f t="shared" si="10"/>
        <v>856.35179153094452</v>
      </c>
      <c r="K22" s="67">
        <f t="shared" si="10"/>
        <v>899.99999999999989</v>
      </c>
      <c r="L22" s="67">
        <f t="shared" si="10"/>
        <v>932.78145695364231</v>
      </c>
      <c r="M22" s="67">
        <f t="shared" si="10"/>
        <v>800.67796610169489</v>
      </c>
      <c r="N22" s="67">
        <f t="shared" si="10"/>
        <v>307.54716981132071</v>
      </c>
      <c r="O22" s="187">
        <f t="shared" si="10"/>
        <v>1237.4531835205992</v>
      </c>
      <c r="P22" s="131">
        <f t="shared" ref="P22" si="11">(P20/P7)*1000</f>
        <v>1867.9104477611941</v>
      </c>
    </row>
    <row r="23" spans="2:16" ht="27" thickBot="1">
      <c r="B23" s="22" t="s">
        <v>55</v>
      </c>
      <c r="C23" s="167">
        <f>(C20*Factors!C27)/1000</f>
        <v>0.82431470000000007</v>
      </c>
      <c r="D23" s="167">
        <f>(D20*Factors!C27)/1000</f>
        <v>0.58302860000000001</v>
      </c>
      <c r="E23" s="167">
        <f>(E20*Factors!C27)/1000</f>
        <v>0.96864129999999993</v>
      </c>
      <c r="F23" s="167">
        <f>(F20*Factors!C27)/1000</f>
        <v>0.85483309999999979</v>
      </c>
      <c r="G23" s="167">
        <f>(G20*Factors!C27)/1000</f>
        <v>0.72322249999999999</v>
      </c>
      <c r="H23" s="167">
        <f>(H20*Factors!C27)/1000</f>
        <v>0.7721790999999999</v>
      </c>
      <c r="I23" s="167">
        <f>(I20*Factors!C27)/1000</f>
        <v>0.82463259999999994</v>
      </c>
      <c r="J23" s="167">
        <f>(J20*Factors!C27)/1000</f>
        <v>0.83575909999999987</v>
      </c>
      <c r="K23" s="167">
        <f>(K20*Factors!C27)/1000</f>
        <v>0.86119109999999988</v>
      </c>
      <c r="L23" s="167">
        <f>(L20*Factors!C27)/1000</f>
        <v>0.89552429999999994</v>
      </c>
      <c r="M23" s="167">
        <f>(M20*Factors!C27)/1000</f>
        <v>0.75087979999999999</v>
      </c>
      <c r="N23" s="167">
        <f>(N20*Factors!C27)/1000</f>
        <v>0.2590885</v>
      </c>
      <c r="O23" s="189">
        <f>(O20*Factors!C27)/1000</f>
        <v>1.0503415999999999</v>
      </c>
      <c r="P23" s="168">
        <f>(P20*Factors!C27)/1000</f>
        <v>1.5914074</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313.2836284396389</v>
      </c>
      <c r="D25" s="14">
        <f t="shared" si="12"/>
        <v>332.27159857989727</v>
      </c>
      <c r="E25" s="14">
        <f t="shared" si="12"/>
        <v>293.57903445371107</v>
      </c>
      <c r="F25" s="14">
        <f t="shared" si="12"/>
        <v>267.75502123354937</v>
      </c>
      <c r="G25" s="14">
        <f t="shared" si="12"/>
        <v>270.6469276493367</v>
      </c>
      <c r="H25" s="14">
        <f t="shared" si="12"/>
        <v>275.05472253733359</v>
      </c>
      <c r="I25" s="14">
        <f t="shared" si="12"/>
        <v>242.92146394613184</v>
      </c>
      <c r="J25" s="14">
        <f t="shared" si="12"/>
        <v>257.36111029508749</v>
      </c>
      <c r="K25" s="14">
        <f t="shared" si="12"/>
        <v>267.82568083445216</v>
      </c>
      <c r="L25" s="14">
        <f t="shared" si="12"/>
        <v>240.82244381139699</v>
      </c>
      <c r="M25" s="14">
        <f t="shared" si="12"/>
        <v>229.09491680718435</v>
      </c>
      <c r="N25" s="14">
        <f t="shared" si="12"/>
        <v>177.94142810929065</v>
      </c>
      <c r="O25" s="14">
        <f t="shared" si="12"/>
        <v>221.38886257571338</v>
      </c>
      <c r="P25" s="14">
        <f t="shared" ref="P25" si="13">P8+P13+P18+P23</f>
        <v>204.29488959250202</v>
      </c>
    </row>
    <row r="26" spans="2:16" ht="31" thickTop="1" thickBot="1">
      <c r="B26" s="13" t="s">
        <v>150</v>
      </c>
      <c r="C26" s="12">
        <f>(C25/C6)*1000</f>
        <v>7.3628905130470494</v>
      </c>
      <c r="D26" s="12">
        <f>(D25/D6)*1000</f>
        <v>7.8091517680767417</v>
      </c>
      <c r="E26" s="12">
        <f t="shared" ref="E26:O26" si="14">(E25/E6)*1000</f>
        <v>6.8997869386756703</v>
      </c>
      <c r="F26" s="12">
        <f t="shared" si="14"/>
        <v>6.292862845978739</v>
      </c>
      <c r="G26" s="12">
        <f t="shared" si="14"/>
        <v>6.3608293414495449</v>
      </c>
      <c r="H26" s="12">
        <f t="shared" si="14"/>
        <v>6.464422725265778</v>
      </c>
      <c r="I26" s="12">
        <f t="shared" si="14"/>
        <v>5.7092167605850159</v>
      </c>
      <c r="J26" s="12">
        <f t="shared" si="14"/>
        <v>6.0485818772494646</v>
      </c>
      <c r="K26" s="12">
        <f t="shared" si="14"/>
        <v>6.2945235101753783</v>
      </c>
      <c r="L26" s="12">
        <f t="shared" si="14"/>
        <v>5.6598849282332608</v>
      </c>
      <c r="M26" s="12">
        <f t="shared" si="14"/>
        <v>5.3842608946669568</v>
      </c>
      <c r="N26" s="12">
        <f t="shared" si="14"/>
        <v>4.1820354910641999</v>
      </c>
      <c r="O26" s="12">
        <f t="shared" si="14"/>
        <v>5.203150780881181</v>
      </c>
      <c r="P26" s="12">
        <f t="shared" ref="P26" si="15">(P25/P6)*1000</f>
        <v>4.801402843603892</v>
      </c>
    </row>
    <row r="27" spans="2:16" ht="31" thickTop="1" thickBot="1">
      <c r="B27" s="13" t="s">
        <v>58</v>
      </c>
      <c r="C27" s="12">
        <f t="shared" ref="C27:O27" si="16">C25/C7</f>
        <v>1.0171546377910354</v>
      </c>
      <c r="D27" s="12">
        <f t="shared" si="16"/>
        <v>0.98890356720207517</v>
      </c>
      <c r="E27" s="12">
        <f t="shared" si="16"/>
        <v>0.84120067178713775</v>
      </c>
      <c r="F27" s="12">
        <f t="shared" si="16"/>
        <v>0.80649102781189574</v>
      </c>
      <c r="G27" s="12">
        <f t="shared" si="16"/>
        <v>0.7623857116882724</v>
      </c>
      <c r="H27" s="12">
        <f t="shared" si="16"/>
        <v>0.81137086294198701</v>
      </c>
      <c r="I27" s="12">
        <f t="shared" si="16"/>
        <v>0.78870605177315534</v>
      </c>
      <c r="J27" s="12">
        <f t="shared" si="16"/>
        <v>0.83830980552145762</v>
      </c>
      <c r="K27" s="12">
        <f t="shared" si="16"/>
        <v>0.88978631506462513</v>
      </c>
      <c r="L27" s="12">
        <f t="shared" si="16"/>
        <v>0.79742531063376487</v>
      </c>
      <c r="M27" s="12">
        <f t="shared" si="16"/>
        <v>0.77659293832943843</v>
      </c>
      <c r="N27" s="12">
        <f t="shared" si="16"/>
        <v>0.67147708720487043</v>
      </c>
      <c r="O27" s="12">
        <f t="shared" si="16"/>
        <v>0.829171769946492</v>
      </c>
      <c r="P27" s="12">
        <f t="shared" ref="P27" si="17">P25/P7</f>
        <v>0.76229436415112695</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0:P30"/>
    <mergeCell ref="H31:P31"/>
    <mergeCell ref="H32:P33"/>
    <mergeCell ref="B29:G29"/>
    <mergeCell ref="B30:B31"/>
    <mergeCell ref="C30:C31"/>
    <mergeCell ref="D30:D31"/>
    <mergeCell ref="E30:E31"/>
    <mergeCell ref="F30:F31"/>
    <mergeCell ref="G30:G31"/>
    <mergeCell ref="B32:B33"/>
    <mergeCell ref="C32:C33"/>
    <mergeCell ref="D32:D33"/>
    <mergeCell ref="E32:E33"/>
    <mergeCell ref="F32:F33"/>
    <mergeCell ref="G32:G33"/>
    <mergeCell ref="B19:P19"/>
    <mergeCell ref="B24:P24"/>
    <mergeCell ref="H29:P29"/>
    <mergeCell ref="B2:G2"/>
    <mergeCell ref="B3:D3"/>
    <mergeCell ref="B4:J4"/>
    <mergeCell ref="M2:P4"/>
    <mergeCell ref="B9:P9"/>
    <mergeCell ref="B14:P14"/>
  </mergeCells>
  <pageMargins left="0.7" right="0.7" top="0.75" bottom="0.75" header="0.3" footer="0.3"/>
  <pageSetup scale="40" orientation="landscape"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E68A-C59F-F64A-AA6A-8E1501B2F3DE}">
  <sheetPr>
    <pageSetUpPr fitToPage="1"/>
  </sheetPr>
  <dimension ref="B1:P34"/>
  <sheetViews>
    <sheetView topLeftCell="G2" zoomScale="70" zoomScaleNormal="7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91</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59009</v>
      </c>
      <c r="D6" s="38">
        <v>59009</v>
      </c>
      <c r="E6" s="38">
        <v>59009</v>
      </c>
      <c r="F6" s="38">
        <v>59009</v>
      </c>
      <c r="G6" s="38">
        <v>59009</v>
      </c>
      <c r="H6" s="38">
        <v>59009</v>
      </c>
      <c r="I6" s="38">
        <v>59009</v>
      </c>
      <c r="J6" s="38">
        <v>59009</v>
      </c>
      <c r="K6" s="38">
        <v>59009</v>
      </c>
      <c r="L6" s="38">
        <v>59009</v>
      </c>
      <c r="M6" s="38">
        <v>59009</v>
      </c>
      <c r="N6" s="38">
        <v>59009</v>
      </c>
      <c r="O6" s="178">
        <v>59009</v>
      </c>
      <c r="P6" s="37">
        <v>59009</v>
      </c>
    </row>
    <row r="7" spans="2:16" ht="26">
      <c r="B7" s="22" t="s">
        <v>68</v>
      </c>
      <c r="C7" s="35">
        <v>467</v>
      </c>
      <c r="D7" s="36">
        <v>421</v>
      </c>
      <c r="E7" s="36">
        <v>415</v>
      </c>
      <c r="F7" s="36">
        <v>453</v>
      </c>
      <c r="G7" s="36">
        <v>433</v>
      </c>
      <c r="H7" s="35">
        <v>477</v>
      </c>
      <c r="I7" s="34">
        <v>475</v>
      </c>
      <c r="J7" s="34">
        <v>501</v>
      </c>
      <c r="K7" s="34">
        <v>506</v>
      </c>
      <c r="L7" s="34">
        <v>524</v>
      </c>
      <c r="M7" s="34">
        <v>532</v>
      </c>
      <c r="N7" s="34">
        <v>494</v>
      </c>
      <c r="O7" s="179">
        <v>466</v>
      </c>
      <c r="P7" s="33">
        <v>440</v>
      </c>
    </row>
    <row r="8" spans="2:16" ht="26">
      <c r="B8" s="17" t="s">
        <v>67</v>
      </c>
      <c r="C8" s="32">
        <v>-3.7345000000000002</v>
      </c>
      <c r="D8" s="32">
        <v>-3.7345000000000002</v>
      </c>
      <c r="E8" s="32">
        <v>-3.7345000000000002</v>
      </c>
      <c r="F8" s="32">
        <v>-3.7345000000000002</v>
      </c>
      <c r="G8" s="32">
        <v>-3.7345000000000002</v>
      </c>
      <c r="H8" s="32">
        <v>-3.7345000000000002</v>
      </c>
      <c r="I8" s="32">
        <v>-3.7345000000000002</v>
      </c>
      <c r="J8" s="32">
        <v>-3.7345000000000002</v>
      </c>
      <c r="K8" s="32">
        <v>-3.7345000000000002</v>
      </c>
      <c r="L8" s="32">
        <v>-3.7345000000000002</v>
      </c>
      <c r="M8" s="32">
        <v>-3.7345000000000002</v>
      </c>
      <c r="N8" s="32">
        <v>-3.7345000000000002</v>
      </c>
      <c r="O8" s="180">
        <v>-3.7345000000000002</v>
      </c>
      <c r="P8" s="31">
        <v>-3.7345000000000002</v>
      </c>
    </row>
    <row r="9" spans="2:16" ht="34">
      <c r="B9" s="292" t="s">
        <v>66</v>
      </c>
      <c r="C9" s="293"/>
      <c r="D9" s="293"/>
      <c r="E9" s="293"/>
      <c r="F9" s="293"/>
      <c r="G9" s="293"/>
      <c r="H9" s="293"/>
      <c r="I9" s="293"/>
      <c r="J9" s="293"/>
      <c r="K9" s="293"/>
      <c r="L9" s="293"/>
      <c r="M9" s="293"/>
      <c r="N9" s="293"/>
      <c r="O9" s="293"/>
      <c r="P9" s="295"/>
    </row>
    <row r="10" spans="2:16" ht="26">
      <c r="B10" s="17" t="s">
        <v>54</v>
      </c>
      <c r="C10" s="28">
        <v>414821.1</v>
      </c>
      <c r="D10" s="28">
        <v>419380.9</v>
      </c>
      <c r="E10" s="28">
        <v>358239.6</v>
      </c>
      <c r="F10" s="28">
        <v>307659.40000000002</v>
      </c>
      <c r="G10" s="28">
        <v>295027.8</v>
      </c>
      <c r="H10" s="28">
        <v>303669.90000000002</v>
      </c>
      <c r="I10" s="28">
        <v>290694.2</v>
      </c>
      <c r="J10" s="28">
        <v>243102.8</v>
      </c>
      <c r="K10" s="28">
        <v>232968.8</v>
      </c>
      <c r="L10" s="28">
        <v>262720.7</v>
      </c>
      <c r="M10" s="28">
        <v>272544</v>
      </c>
      <c r="N10" s="28">
        <v>241824</v>
      </c>
      <c r="O10" s="181">
        <v>326951.90000000002</v>
      </c>
      <c r="P10" s="30">
        <v>281581.59999999998</v>
      </c>
    </row>
    <row r="11" spans="2:16" ht="26">
      <c r="B11" s="17" t="s">
        <v>79</v>
      </c>
      <c r="C11" s="26">
        <f t="shared" ref="C11:O11" si="0">C10/C6</f>
        <v>7.0297937602738561</v>
      </c>
      <c r="D11" s="26">
        <f t="shared" si="0"/>
        <v>7.1070667186361405</v>
      </c>
      <c r="E11" s="26">
        <f t="shared" si="0"/>
        <v>6.0709315528139776</v>
      </c>
      <c r="F11" s="26">
        <f t="shared" si="0"/>
        <v>5.213770780728364</v>
      </c>
      <c r="G11" s="26">
        <f t="shared" si="0"/>
        <v>4.9997085190394683</v>
      </c>
      <c r="H11" s="26">
        <f t="shared" si="0"/>
        <v>5.1461624497957938</v>
      </c>
      <c r="I11" s="26">
        <f t="shared" si="0"/>
        <v>4.9262688742395229</v>
      </c>
      <c r="J11" s="26">
        <f t="shared" si="0"/>
        <v>4.1197580030164884</v>
      </c>
      <c r="K11" s="26">
        <f t="shared" si="0"/>
        <v>3.9480214882475551</v>
      </c>
      <c r="L11" s="26">
        <f t="shared" si="0"/>
        <v>4.4522140690403162</v>
      </c>
      <c r="M11" s="26">
        <f t="shared" si="0"/>
        <v>4.618685285295463</v>
      </c>
      <c r="N11" s="29">
        <f t="shared" si="0"/>
        <v>4.0980867325323258</v>
      </c>
      <c r="O11" s="192">
        <f t="shared" si="0"/>
        <v>5.5407124336965552</v>
      </c>
      <c r="P11" s="25">
        <f t="shared" ref="P11" si="1">P10/P6</f>
        <v>4.7718415834872641</v>
      </c>
    </row>
    <row r="12" spans="2:16" ht="26">
      <c r="B12" s="17" t="s">
        <v>65</v>
      </c>
      <c r="C12" s="24">
        <f t="shared" ref="C12:O12" si="2">C10/C7</f>
        <v>888.26788008565302</v>
      </c>
      <c r="D12" s="24">
        <f t="shared" si="2"/>
        <v>996.15415676959628</v>
      </c>
      <c r="E12" s="24">
        <f t="shared" si="2"/>
        <v>863.22795180722881</v>
      </c>
      <c r="F12" s="24">
        <f t="shared" si="2"/>
        <v>679.1598233995586</v>
      </c>
      <c r="G12" s="24">
        <f t="shared" si="2"/>
        <v>681.35750577367207</v>
      </c>
      <c r="H12" s="24">
        <f t="shared" si="2"/>
        <v>636.62452830188681</v>
      </c>
      <c r="I12" s="24">
        <f t="shared" si="2"/>
        <v>611.98778947368419</v>
      </c>
      <c r="J12" s="24">
        <f t="shared" si="2"/>
        <v>485.23512974051891</v>
      </c>
      <c r="K12" s="24">
        <f t="shared" si="2"/>
        <v>460.41264822134383</v>
      </c>
      <c r="L12" s="24">
        <f t="shared" si="2"/>
        <v>501.37538167938936</v>
      </c>
      <c r="M12" s="24">
        <f t="shared" si="2"/>
        <v>512.30075187969919</v>
      </c>
      <c r="N12" s="24">
        <f t="shared" si="2"/>
        <v>489.52226720647775</v>
      </c>
      <c r="O12" s="182">
        <f t="shared" si="2"/>
        <v>701.61351931330478</v>
      </c>
      <c r="P12" s="23">
        <f t="shared" ref="P12" si="3">P10/P7</f>
        <v>639.95818181818174</v>
      </c>
    </row>
    <row r="13" spans="2:16" ht="26">
      <c r="B13" s="17" t="s">
        <v>55</v>
      </c>
      <c r="C13" s="24">
        <f>C10*Factors!C12</f>
        <v>318.9974259</v>
      </c>
      <c r="D13" s="24">
        <f>D10*Factors!C13</f>
        <v>318.31010310000005</v>
      </c>
      <c r="E13" s="24">
        <f>E10*Factors!C14</f>
        <v>267.24674160000001</v>
      </c>
      <c r="F13" s="24">
        <f>F10*Factors!C15</f>
        <v>241.82028840000004</v>
      </c>
      <c r="G13" s="24">
        <f>G10*Factors!C16</f>
        <v>217.1404608</v>
      </c>
      <c r="H13" s="24">
        <f>H10*Factors!C17</f>
        <v>220.46434740000001</v>
      </c>
      <c r="I13" s="24">
        <f>I10*Factors!C18</f>
        <v>207.5556588</v>
      </c>
      <c r="J13" s="24">
        <f>J10*Factors!C19</f>
        <v>164.82369839999998</v>
      </c>
      <c r="K13" s="24">
        <f>K10*Factors!C20</f>
        <v>158.88472159999998</v>
      </c>
      <c r="L13" s="24">
        <f>L10*Factors!C21</f>
        <v>181.5400037</v>
      </c>
      <c r="M13" s="24">
        <f>M10*Factors!C22</f>
        <v>176.88105599999997</v>
      </c>
      <c r="N13" s="24">
        <f>N10*Factors!C23</f>
        <v>127.441248</v>
      </c>
      <c r="O13" s="182">
        <f>O10*Factors!C24</f>
        <v>196.8250438</v>
      </c>
      <c r="P13" s="23">
        <f>P10*Factors!C25</f>
        <v>148.11192159999999</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21735.8959311</v>
      </c>
      <c r="D15" s="28">
        <v>21121.30463997</v>
      </c>
      <c r="E15" s="28">
        <v>17596.068023610002</v>
      </c>
      <c r="F15" s="28">
        <v>21027.825746760001</v>
      </c>
      <c r="G15" s="28">
        <v>23883.570165199999</v>
      </c>
      <c r="H15" s="28">
        <v>39513.569055699998</v>
      </c>
      <c r="I15" s="28">
        <v>24326.903397800001</v>
      </c>
      <c r="J15" s="28">
        <v>26817.039540680002</v>
      </c>
      <c r="K15" s="28">
        <v>29087.645189800001</v>
      </c>
      <c r="L15" s="28">
        <v>34512.178615299999</v>
      </c>
      <c r="M15" s="28">
        <v>39493.237539200003</v>
      </c>
      <c r="N15" s="28">
        <v>30692.8010909</v>
      </c>
      <c r="O15" s="183">
        <v>32051.1</v>
      </c>
      <c r="P15" s="27">
        <v>25527.3</v>
      </c>
    </row>
    <row r="16" spans="2:16" ht="26">
      <c r="B16" s="17" t="s">
        <v>147</v>
      </c>
      <c r="C16" s="24">
        <f>(C15/C6)*1000</f>
        <v>368.34882697724078</v>
      </c>
      <c r="D16" s="24">
        <f>(D15/D6)*1000</f>
        <v>357.93361419393648</v>
      </c>
      <c r="E16" s="24">
        <f t="shared" ref="E16:O16" si="4">(E15/E6)*1000</f>
        <v>298.19295401735332</v>
      </c>
      <c r="F16" s="24">
        <f t="shared" si="4"/>
        <v>356.34946782287454</v>
      </c>
      <c r="G16" s="24">
        <f t="shared" si="4"/>
        <v>404.7445332949211</v>
      </c>
      <c r="H16" s="24">
        <f t="shared" si="4"/>
        <v>669.6193640919181</v>
      </c>
      <c r="I16" s="24">
        <f t="shared" si="4"/>
        <v>412.25750983409307</v>
      </c>
      <c r="J16" s="24">
        <f t="shared" si="4"/>
        <v>454.45676999576341</v>
      </c>
      <c r="K16" s="24">
        <f t="shared" si="4"/>
        <v>492.93574183260182</v>
      </c>
      <c r="L16" s="24">
        <f t="shared" si="4"/>
        <v>584.86296353607077</v>
      </c>
      <c r="M16" s="24">
        <f t="shared" si="4"/>
        <v>669.2748146757275</v>
      </c>
      <c r="N16" s="24">
        <f t="shared" si="4"/>
        <v>520.13762461488921</v>
      </c>
      <c r="O16" s="182">
        <f t="shared" si="4"/>
        <v>543.15612872612655</v>
      </c>
      <c r="P16" s="23">
        <f t="shared" ref="P16" si="5">(P15/P6)*1000</f>
        <v>432.60011184734532</v>
      </c>
    </row>
    <row r="17" spans="2:16" ht="26">
      <c r="B17" s="17" t="s">
        <v>63</v>
      </c>
      <c r="C17" s="24">
        <f t="shared" ref="C17:O17" si="6">C15/C7</f>
        <v>46.543674370663808</v>
      </c>
      <c r="D17" s="24">
        <f t="shared" si="6"/>
        <v>50.16936969114014</v>
      </c>
      <c r="E17" s="24">
        <f t="shared" si="6"/>
        <v>42.400163912313253</v>
      </c>
      <c r="F17" s="24">
        <f t="shared" si="6"/>
        <v>46.419041383576165</v>
      </c>
      <c r="G17" s="24">
        <f t="shared" si="6"/>
        <v>55.158360658660506</v>
      </c>
      <c r="H17" s="24">
        <f t="shared" si="6"/>
        <v>82.837670976310264</v>
      </c>
      <c r="I17" s="24">
        <f t="shared" si="6"/>
        <v>51.214533469052633</v>
      </c>
      <c r="J17" s="24">
        <f t="shared" si="6"/>
        <v>53.527025031297406</v>
      </c>
      <c r="K17" s="24">
        <f t="shared" si="6"/>
        <v>57.485464801976285</v>
      </c>
      <c r="L17" s="24">
        <f t="shared" si="6"/>
        <v>65.862936288740457</v>
      </c>
      <c r="M17" s="24">
        <f t="shared" si="6"/>
        <v>74.235408908270685</v>
      </c>
      <c r="N17" s="24">
        <f t="shared" si="6"/>
        <v>62.13117629736842</v>
      </c>
      <c r="O17" s="182">
        <f t="shared" si="6"/>
        <v>68.779184549356216</v>
      </c>
      <c r="P17" s="23">
        <f t="shared" ref="P17" si="7">P15/P7</f>
        <v>58.016590909090908</v>
      </c>
    </row>
    <row r="18" spans="2:16" ht="26">
      <c r="B18" s="22" t="s">
        <v>62</v>
      </c>
      <c r="C18" s="21">
        <f>C15*Factors!C5</f>
        <v>145.85127922089913</v>
      </c>
      <c r="D18" s="21">
        <f>D15*Factors!C5</f>
        <v>141.7272750255589</v>
      </c>
      <c r="E18" s="21">
        <f>E15*Factors!C5</f>
        <v>118.07238305872755</v>
      </c>
      <c r="F18" s="21">
        <f>F15*Factors!C5</f>
        <v>141.10001695448375</v>
      </c>
      <c r="G18" s="21">
        <f>G15*Factors!C5</f>
        <v>160.26251100937398</v>
      </c>
      <c r="H18" s="21">
        <f>H15*Factors!C5</f>
        <v>265.14226106094185</v>
      </c>
      <c r="I18" s="21">
        <f>I15*Factors!C5</f>
        <v>163.23734670516552</v>
      </c>
      <c r="J18" s="21">
        <f>J15*Factors!C5</f>
        <v>179.94655174665579</v>
      </c>
      <c r="K18" s="21">
        <f>K15*Factors!C5</f>
        <v>195.18267265835507</v>
      </c>
      <c r="L18" s="21">
        <f>L15*Factors!C5</f>
        <v>231.58214483993083</v>
      </c>
      <c r="M18" s="21">
        <f>M15*Factors!C5</f>
        <v>265.00583338851345</v>
      </c>
      <c r="N18" s="21">
        <f>N15*Factors!C5</f>
        <v>205.95352113253443</v>
      </c>
      <c r="O18" s="184">
        <f>O15*Factors!C5</f>
        <v>215.0679203772018</v>
      </c>
      <c r="P18" s="20">
        <f>P15*Factors!C5</f>
        <v>171.29219664363919</v>
      </c>
    </row>
    <row r="19" spans="2:16" ht="34">
      <c r="B19" s="245" t="s">
        <v>61</v>
      </c>
      <c r="C19" s="246"/>
      <c r="D19" s="246"/>
      <c r="E19" s="246"/>
      <c r="F19" s="246"/>
      <c r="G19" s="246"/>
      <c r="H19" s="246"/>
      <c r="I19" s="246"/>
      <c r="J19" s="246"/>
      <c r="K19" s="246"/>
      <c r="L19" s="246"/>
      <c r="M19" s="246"/>
      <c r="N19" s="246"/>
      <c r="O19" s="246"/>
      <c r="P19" s="247"/>
    </row>
    <row r="20" spans="2:16" ht="26">
      <c r="B20" s="17" t="s">
        <v>51</v>
      </c>
      <c r="C20" s="19">
        <v>641.9</v>
      </c>
      <c r="D20" s="19">
        <v>294.7</v>
      </c>
      <c r="E20" s="19">
        <v>273.8</v>
      </c>
      <c r="F20" s="19">
        <v>269.3</v>
      </c>
      <c r="G20" s="19">
        <v>271</v>
      </c>
      <c r="H20" s="19">
        <v>325.10000000000002</v>
      </c>
      <c r="I20" s="19">
        <v>334.7</v>
      </c>
      <c r="J20" s="19">
        <v>298.7</v>
      </c>
      <c r="K20" s="19">
        <v>326</v>
      </c>
      <c r="L20" s="19">
        <v>327.39999999999998</v>
      </c>
      <c r="M20" s="19">
        <v>228.8</v>
      </c>
      <c r="N20" s="19">
        <v>70.7</v>
      </c>
      <c r="O20" s="185">
        <v>319.5</v>
      </c>
      <c r="P20" s="18">
        <v>368.5</v>
      </c>
    </row>
    <row r="21" spans="2:16" ht="26">
      <c r="B21" s="17" t="s">
        <v>152</v>
      </c>
      <c r="C21" s="129">
        <f>(C20/C6)*1000</f>
        <v>10.878001660763612</v>
      </c>
      <c r="D21" s="129">
        <f>(D20/D6)*1000</f>
        <v>4.9941534342218983</v>
      </c>
      <c r="E21" s="129">
        <f t="shared" ref="E21:O21" si="8">(E20/E6)*1000</f>
        <v>4.639970174041248</v>
      </c>
      <c r="F21" s="129">
        <f t="shared" si="8"/>
        <v>4.5637106204138354</v>
      </c>
      <c r="G21" s="129">
        <f t="shared" si="8"/>
        <v>4.592519785117525</v>
      </c>
      <c r="H21" s="129">
        <f t="shared" si="8"/>
        <v>5.5093290853937544</v>
      </c>
      <c r="I21" s="129">
        <f t="shared" si="8"/>
        <v>5.6720161331322334</v>
      </c>
      <c r="J21" s="129">
        <f t="shared" si="8"/>
        <v>5.0619397041129313</v>
      </c>
      <c r="K21" s="129">
        <f t="shared" si="8"/>
        <v>5.5245809961192363</v>
      </c>
      <c r="L21" s="129">
        <f t="shared" si="8"/>
        <v>5.5483061905810969</v>
      </c>
      <c r="M21" s="129">
        <f t="shared" si="8"/>
        <v>3.8773746377671205</v>
      </c>
      <c r="N21" s="129">
        <f t="shared" si="8"/>
        <v>1.1981223203240183</v>
      </c>
      <c r="O21" s="186">
        <f t="shared" si="8"/>
        <v>5.4144283075463067</v>
      </c>
      <c r="P21" s="130">
        <f t="shared" ref="P21" si="9">(P20/P6)*1000</f>
        <v>6.244810113711468</v>
      </c>
    </row>
    <row r="22" spans="2:16" ht="26">
      <c r="B22" s="17" t="s">
        <v>149</v>
      </c>
      <c r="C22" s="67">
        <f>(C20/C7)*1000</f>
        <v>1374.5182012847965</v>
      </c>
      <c r="D22" s="67">
        <f>(D20/D7)*1000</f>
        <v>700</v>
      </c>
      <c r="E22" s="67">
        <f t="shared" ref="E22:O22" si="10">(E20/E7)*1000</f>
        <v>659.75903614457832</v>
      </c>
      <c r="F22" s="67">
        <f t="shared" si="10"/>
        <v>594.48123620309059</v>
      </c>
      <c r="G22" s="67">
        <f t="shared" si="10"/>
        <v>625.86605080831407</v>
      </c>
      <c r="H22" s="67">
        <f t="shared" si="10"/>
        <v>681.55136268343824</v>
      </c>
      <c r="I22" s="67">
        <f t="shared" si="10"/>
        <v>704.63157894736844</v>
      </c>
      <c r="J22" s="67">
        <f t="shared" si="10"/>
        <v>596.20758483033933</v>
      </c>
      <c r="K22" s="67">
        <f t="shared" si="10"/>
        <v>644.26877470355737</v>
      </c>
      <c r="L22" s="67">
        <f t="shared" si="10"/>
        <v>624.80916030534354</v>
      </c>
      <c r="M22" s="67">
        <f t="shared" si="10"/>
        <v>430.07518796992485</v>
      </c>
      <c r="N22" s="67">
        <f t="shared" si="10"/>
        <v>143.11740890688259</v>
      </c>
      <c r="O22" s="187">
        <f t="shared" si="10"/>
        <v>685.62231759656652</v>
      </c>
      <c r="P22" s="131">
        <f t="shared" ref="P22" si="11">(P20/P7)*1000</f>
        <v>837.5</v>
      </c>
    </row>
    <row r="23" spans="2:16" ht="27" thickBot="1">
      <c r="B23" s="22" t="s">
        <v>55</v>
      </c>
      <c r="C23" s="167">
        <f>(C20*Factors!C27)/1000</f>
        <v>2.0406000999999998</v>
      </c>
      <c r="D23" s="167">
        <f>(D20*Factors!C27)/1000</f>
        <v>0.93685129999999994</v>
      </c>
      <c r="E23" s="167">
        <f>(E20*Factors!C27)/1000</f>
        <v>0.87041020000000002</v>
      </c>
      <c r="F23" s="167">
        <f>(F20*Factors!C27)/1000</f>
        <v>0.85610469999999994</v>
      </c>
      <c r="G23" s="167">
        <f>(G20*Factors!C27)/1000</f>
        <v>0.86150899999999986</v>
      </c>
      <c r="H23" s="167">
        <f>(H20*Factors!C27)/1000</f>
        <v>1.0334928999999999</v>
      </c>
      <c r="I23" s="167">
        <f>(I20*Factors!C27)/1000</f>
        <v>1.0640113</v>
      </c>
      <c r="J23" s="167">
        <f>(J20*Factors!C27)/1000</f>
        <v>0.94956729999999989</v>
      </c>
      <c r="K23" s="167">
        <f>(K20*Factors!C27)/1000</f>
        <v>1.036354</v>
      </c>
      <c r="L23" s="167">
        <f>(L20*Factors!C27)/1000</f>
        <v>1.0408046</v>
      </c>
      <c r="M23" s="167">
        <f>(M20*Factors!C27)/1000</f>
        <v>0.72735519999999998</v>
      </c>
      <c r="N23" s="167">
        <f>(N20*Factors!C27)/1000</f>
        <v>0.22475530000000002</v>
      </c>
      <c r="O23" s="189">
        <f>(O20*Factors!C27)/1000</f>
        <v>1.0156904999999998</v>
      </c>
      <c r="P23" s="168">
        <f>(P20*Factors!C27)/1000</f>
        <v>1.1714614999999999</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463.15480522089911</v>
      </c>
      <c r="D25" s="14">
        <f t="shared" si="12"/>
        <v>457.23972942555889</v>
      </c>
      <c r="E25" s="14">
        <f t="shared" si="12"/>
        <v>382.45503485872752</v>
      </c>
      <c r="F25" s="14">
        <f t="shared" si="12"/>
        <v>380.04191005448382</v>
      </c>
      <c r="G25" s="14">
        <f t="shared" si="12"/>
        <v>374.52998080937397</v>
      </c>
      <c r="H25" s="14">
        <f t="shared" si="12"/>
        <v>482.90560136094183</v>
      </c>
      <c r="I25" s="14">
        <f t="shared" si="12"/>
        <v>368.1225168051655</v>
      </c>
      <c r="J25" s="14">
        <f t="shared" si="12"/>
        <v>341.98531744665581</v>
      </c>
      <c r="K25" s="14">
        <f t="shared" si="12"/>
        <v>351.36924825835507</v>
      </c>
      <c r="L25" s="14">
        <f t="shared" si="12"/>
        <v>410.42845313993087</v>
      </c>
      <c r="M25" s="14">
        <f t="shared" si="12"/>
        <v>438.8797445885134</v>
      </c>
      <c r="N25" s="14">
        <f t="shared" si="12"/>
        <v>329.88502443253446</v>
      </c>
      <c r="O25" s="14">
        <f t="shared" si="12"/>
        <v>409.17415467720184</v>
      </c>
      <c r="P25" s="14">
        <f t="shared" ref="P25" si="13">P8+P13+P18+P23</f>
        <v>316.84107974363923</v>
      </c>
    </row>
    <row r="26" spans="2:16" ht="31" thickTop="1" thickBot="1">
      <c r="B26" s="13" t="s">
        <v>150</v>
      </c>
      <c r="C26" s="12">
        <f>(C25/C6)*1000</f>
        <v>7.8488841570082384</v>
      </c>
      <c r="D26" s="12">
        <f>(D25/D6)*1000</f>
        <v>7.7486439259360251</v>
      </c>
      <c r="E26" s="12">
        <f t="shared" ref="E26:O26" si="14">(E25/E6)*1000</f>
        <v>6.4813000535295897</v>
      </c>
      <c r="F26" s="12">
        <f t="shared" si="14"/>
        <v>6.4404058712142866</v>
      </c>
      <c r="G26" s="12">
        <f t="shared" si="14"/>
        <v>6.3469975903569624</v>
      </c>
      <c r="H26" s="12">
        <f t="shared" si="14"/>
        <v>8.1835923564361686</v>
      </c>
      <c r="I26" s="12">
        <f t="shared" si="14"/>
        <v>6.2384130692803721</v>
      </c>
      <c r="J26" s="12">
        <f t="shared" si="14"/>
        <v>5.7954772568024513</v>
      </c>
      <c r="K26" s="12">
        <f t="shared" si="14"/>
        <v>5.954502673462609</v>
      </c>
      <c r="L26" s="12">
        <f t="shared" si="14"/>
        <v>6.9553534738756948</v>
      </c>
      <c r="M26" s="12">
        <f t="shared" si="14"/>
        <v>7.4375052040962126</v>
      </c>
      <c r="N26" s="12">
        <f t="shared" si="14"/>
        <v>5.5904188247984967</v>
      </c>
      <c r="O26" s="12">
        <f t="shared" si="14"/>
        <v>6.9340974203460801</v>
      </c>
      <c r="P26" s="12">
        <f t="shared" ref="P26" si="15">(P25/P6)*1000</f>
        <v>5.3693687360172051</v>
      </c>
    </row>
    <row r="27" spans="2:16" ht="31" thickTop="1" thickBot="1">
      <c r="B27" s="13" t="s">
        <v>58</v>
      </c>
      <c r="C27" s="12">
        <f t="shared" ref="C27:O27" si="16">C25/C7</f>
        <v>0.99176617820321011</v>
      </c>
      <c r="D27" s="12">
        <f t="shared" si="16"/>
        <v>1.0860801174003774</v>
      </c>
      <c r="E27" s="12">
        <f t="shared" si="16"/>
        <v>0.92157839724994584</v>
      </c>
      <c r="F27" s="12">
        <f t="shared" si="16"/>
        <v>0.83894461380680752</v>
      </c>
      <c r="G27" s="12">
        <f t="shared" si="16"/>
        <v>0.86496531364751494</v>
      </c>
      <c r="H27" s="12">
        <f t="shared" si="16"/>
        <v>1.0123807156413875</v>
      </c>
      <c r="I27" s="12">
        <f t="shared" si="16"/>
        <v>0.77499477222140101</v>
      </c>
      <c r="J27" s="12">
        <f t="shared" si="16"/>
        <v>0.68260542404522118</v>
      </c>
      <c r="K27" s="12">
        <f t="shared" si="16"/>
        <v>0.6944056289690812</v>
      </c>
      <c r="L27" s="12">
        <f t="shared" si="16"/>
        <v>0.78326040675559327</v>
      </c>
      <c r="M27" s="12">
        <f t="shared" si="16"/>
        <v>0.82496192591825823</v>
      </c>
      <c r="N27" s="12">
        <f t="shared" si="16"/>
        <v>0.66778345026828834</v>
      </c>
      <c r="O27" s="12">
        <f t="shared" si="16"/>
        <v>0.8780561259167422</v>
      </c>
      <c r="P27" s="12">
        <f t="shared" ref="P27" si="17">P25/P7</f>
        <v>0.72009336305372551</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1:P31"/>
    <mergeCell ref="M2:P4"/>
    <mergeCell ref="B9:P9"/>
    <mergeCell ref="B14:P14"/>
    <mergeCell ref="B19:P19"/>
    <mergeCell ref="B24:P24"/>
    <mergeCell ref="B2:G2"/>
    <mergeCell ref="B3:D3"/>
    <mergeCell ref="B4:J4"/>
    <mergeCell ref="H32:P33"/>
    <mergeCell ref="B29:G29"/>
    <mergeCell ref="D32:D33"/>
    <mergeCell ref="E32:E33"/>
    <mergeCell ref="F32:F33"/>
    <mergeCell ref="G32:G33"/>
    <mergeCell ref="B30:B31"/>
    <mergeCell ref="C30:C31"/>
    <mergeCell ref="G30:G31"/>
    <mergeCell ref="B32:B33"/>
    <mergeCell ref="C32:C33"/>
    <mergeCell ref="D30:D31"/>
    <mergeCell ref="E30:E31"/>
    <mergeCell ref="F30:F31"/>
    <mergeCell ref="H29:P29"/>
    <mergeCell ref="H30:P30"/>
  </mergeCells>
  <pageMargins left="0.7" right="0.7" top="0.75" bottom="0.75" header="0.3" footer="0.3"/>
  <pageSetup scale="4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1B78-DF7D-4D50-B051-97B88A28D44A}">
  <sheetPr>
    <tabColor theme="0"/>
  </sheetPr>
  <dimension ref="B1:B37"/>
  <sheetViews>
    <sheetView zoomScale="85" zoomScaleNormal="85" workbookViewId="0">
      <selection activeCell="B2" sqref="B2"/>
    </sheetView>
  </sheetViews>
  <sheetFormatPr baseColWidth="10" defaultColWidth="7.83203125" defaultRowHeight="15"/>
  <cols>
    <col min="1" max="1" width="5.83203125" style="89" customWidth="1"/>
    <col min="2" max="2" width="179.6640625" style="89" customWidth="1"/>
    <col min="3" max="16384" width="7.83203125" style="89"/>
  </cols>
  <sheetData>
    <row r="1" spans="2:2" ht="16" thickBot="1">
      <c r="B1" s="88"/>
    </row>
    <row r="2" spans="2:2" ht="20" thickBot="1">
      <c r="B2" s="90" t="s">
        <v>115</v>
      </c>
    </row>
    <row r="3" spans="2:2" ht="48.5" customHeight="1" thickBot="1">
      <c r="B3" s="91" t="s">
        <v>116</v>
      </c>
    </row>
    <row r="4" spans="2:2" ht="9" customHeight="1" thickBot="1"/>
    <row r="5" spans="2:2" ht="17.5" customHeight="1" thickBot="1">
      <c r="B5" s="92" t="s">
        <v>117</v>
      </c>
    </row>
    <row r="6" spans="2:2" ht="30" customHeight="1">
      <c r="B6" s="93" t="s">
        <v>139</v>
      </c>
    </row>
    <row r="7" spans="2:2" ht="18" customHeight="1" thickBot="1">
      <c r="B7" s="94" t="s">
        <v>140</v>
      </c>
    </row>
    <row r="8" spans="2:2" ht="19.25" customHeight="1" thickBot="1">
      <c r="B8" s="95" t="s">
        <v>118</v>
      </c>
    </row>
    <row r="9" spans="2:2" ht="9" customHeight="1" thickBot="1"/>
    <row r="10" spans="2:2" ht="19.75" customHeight="1" thickBot="1">
      <c r="B10" s="92" t="s">
        <v>119</v>
      </c>
    </row>
    <row r="11" spans="2:2" ht="30" customHeight="1">
      <c r="B11" s="93" t="s">
        <v>141</v>
      </c>
    </row>
    <row r="12" spans="2:2" ht="18.5" customHeight="1">
      <c r="B12" s="96" t="s">
        <v>120</v>
      </c>
    </row>
    <row r="13" spans="2:2" ht="16.25" customHeight="1">
      <c r="B13" s="96" t="s">
        <v>142</v>
      </c>
    </row>
    <row r="14" spans="2:2" ht="29" thickBot="1">
      <c r="B14" s="94" t="s">
        <v>121</v>
      </c>
    </row>
    <row r="15" spans="2:2" ht="16.25" customHeight="1" thickBot="1">
      <c r="B15" s="95" t="s">
        <v>122</v>
      </c>
    </row>
    <row r="16" spans="2:2" ht="9" customHeight="1" thickBot="1">
      <c r="B16" s="97" t="s">
        <v>123</v>
      </c>
    </row>
    <row r="17" spans="2:2" ht="16.75" customHeight="1" thickBot="1">
      <c r="B17" s="92" t="s">
        <v>124</v>
      </c>
    </row>
    <row r="18" spans="2:2" ht="27" customHeight="1">
      <c r="B18" s="93" t="s">
        <v>143</v>
      </c>
    </row>
    <row r="19" spans="2:2" ht="27.5" customHeight="1">
      <c r="B19" s="96" t="s">
        <v>125</v>
      </c>
    </row>
    <row r="20" spans="2:2" ht="30" customHeight="1">
      <c r="B20" s="96" t="s">
        <v>144</v>
      </c>
    </row>
    <row r="21" spans="2:2" ht="33" customHeight="1">
      <c r="B21" s="96" t="s">
        <v>126</v>
      </c>
    </row>
    <row r="22" spans="2:2" ht="17.5" customHeight="1" thickBot="1">
      <c r="B22" s="94" t="s">
        <v>127</v>
      </c>
    </row>
    <row r="23" spans="2:2" ht="35" thickBot="1">
      <c r="B23" s="98" t="s">
        <v>128</v>
      </c>
    </row>
    <row r="24" spans="2:2" ht="8.5" customHeight="1" thickBot="1"/>
    <row r="25" spans="2:2">
      <c r="B25" s="99"/>
    </row>
    <row r="26" spans="2:2">
      <c r="B26" s="100"/>
    </row>
    <row r="27" spans="2:2">
      <c r="B27" s="100"/>
    </row>
    <row r="28" spans="2:2">
      <c r="B28" s="100"/>
    </row>
    <row r="29" spans="2:2">
      <c r="B29" s="100"/>
    </row>
    <row r="30" spans="2:2">
      <c r="B30" s="100"/>
    </row>
    <row r="31" spans="2:2">
      <c r="B31" s="100"/>
    </row>
    <row r="32" spans="2:2">
      <c r="B32" s="100"/>
    </row>
    <row r="33" spans="2:2">
      <c r="B33" s="100"/>
    </row>
    <row r="34" spans="2:2">
      <c r="B34" s="100"/>
    </row>
    <row r="35" spans="2:2">
      <c r="B35" s="100"/>
    </row>
    <row r="36" spans="2:2">
      <c r="B36" s="100"/>
    </row>
    <row r="37" spans="2:2" ht="16" thickBot="1">
      <c r="B37" s="101"/>
    </row>
  </sheetData>
  <hyperlinks>
    <hyperlink ref="B2" r:id="rId1" display="https://www.ipcc.ch/site/assets/uploads/2018/02/ipcc_wg3_ar5_annex-i.pdf" xr:uid="{65B031BD-7562-4A59-BD54-71A506D89DF3}"/>
  </hyperlinks>
  <pageMargins left="0.7" right="0.7" top="0.75" bottom="0.75" header="0.3" footer="0.3"/>
  <pageSetup scale="65" orientation="landscape"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6E3A6-B194-DC4D-86F0-F731A2818A38}">
  <sheetPr>
    <pageSetUpPr fitToPage="1"/>
  </sheetPr>
  <dimension ref="B1:P34"/>
  <sheetViews>
    <sheetView topLeftCell="G1" zoomScale="70" zoomScaleNormal="7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92</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59970</v>
      </c>
      <c r="D6" s="38">
        <v>59970</v>
      </c>
      <c r="E6" s="38">
        <v>59970</v>
      </c>
      <c r="F6" s="38">
        <v>59970</v>
      </c>
      <c r="G6" s="38">
        <v>59970</v>
      </c>
      <c r="H6" s="38">
        <v>59970</v>
      </c>
      <c r="I6" s="38">
        <v>59970</v>
      </c>
      <c r="J6" s="38">
        <v>59970</v>
      </c>
      <c r="K6" s="38">
        <v>59970</v>
      </c>
      <c r="L6" s="38">
        <v>59970</v>
      </c>
      <c r="M6" s="38">
        <v>59970</v>
      </c>
      <c r="N6" s="38">
        <v>59970</v>
      </c>
      <c r="O6" s="178">
        <v>59970</v>
      </c>
      <c r="P6" s="37">
        <v>59970</v>
      </c>
    </row>
    <row r="7" spans="2:16" ht="26">
      <c r="B7" s="22" t="s">
        <v>68</v>
      </c>
      <c r="C7" s="35">
        <v>346</v>
      </c>
      <c r="D7" s="36">
        <v>347</v>
      </c>
      <c r="E7" s="36">
        <v>356</v>
      </c>
      <c r="F7" s="36">
        <v>334</v>
      </c>
      <c r="G7" s="36">
        <v>348</v>
      </c>
      <c r="H7" s="35">
        <v>336</v>
      </c>
      <c r="I7" s="34">
        <v>318</v>
      </c>
      <c r="J7" s="34">
        <v>329</v>
      </c>
      <c r="K7" s="34">
        <v>319</v>
      </c>
      <c r="L7" s="34">
        <v>335</v>
      </c>
      <c r="M7" s="34">
        <v>365</v>
      </c>
      <c r="N7" s="34">
        <v>337</v>
      </c>
      <c r="O7" s="179">
        <v>357</v>
      </c>
      <c r="P7" s="33">
        <v>374</v>
      </c>
    </row>
    <row r="8" spans="2:16" ht="26">
      <c r="B8" s="17" t="s">
        <v>67</v>
      </c>
      <c r="C8" s="32">
        <v>-32.321249999999999</v>
      </c>
      <c r="D8" s="32">
        <v>-32.321249999999999</v>
      </c>
      <c r="E8" s="32">
        <v>-32.321249999999999</v>
      </c>
      <c r="F8" s="32">
        <v>-32.321249999999999</v>
      </c>
      <c r="G8" s="32">
        <v>-32.321249999999999</v>
      </c>
      <c r="H8" s="32">
        <v>-32.321249999999999</v>
      </c>
      <c r="I8" s="32">
        <v>-32.321249999999999</v>
      </c>
      <c r="J8" s="32">
        <v>-32.321249999999999</v>
      </c>
      <c r="K8" s="32">
        <v>-32.321249999999999</v>
      </c>
      <c r="L8" s="32">
        <v>-32.321249999999999</v>
      </c>
      <c r="M8" s="32">
        <v>-32.321249999999999</v>
      </c>
      <c r="N8" s="32">
        <v>-32.321249999999999</v>
      </c>
      <c r="O8" s="180">
        <v>-32.321249999999999</v>
      </c>
      <c r="P8" s="31">
        <v>-32.321249999999999</v>
      </c>
    </row>
    <row r="9" spans="2:16" ht="34">
      <c r="B9" s="292" t="s">
        <v>66</v>
      </c>
      <c r="C9" s="293"/>
      <c r="D9" s="293"/>
      <c r="E9" s="293"/>
      <c r="F9" s="293"/>
      <c r="G9" s="293"/>
      <c r="H9" s="293"/>
      <c r="I9" s="293"/>
      <c r="J9" s="293"/>
      <c r="K9" s="293"/>
      <c r="L9" s="293"/>
      <c r="M9" s="293"/>
      <c r="N9" s="293"/>
      <c r="O9" s="293"/>
      <c r="P9" s="295"/>
    </row>
    <row r="10" spans="2:16" ht="26">
      <c r="B10" s="17" t="s">
        <v>54</v>
      </c>
      <c r="C10" s="28">
        <v>639160.6</v>
      </c>
      <c r="D10" s="28">
        <v>621365.1</v>
      </c>
      <c r="E10" s="28">
        <v>611939</v>
      </c>
      <c r="F10" s="28">
        <v>539987.69999999995</v>
      </c>
      <c r="G10" s="28">
        <v>566959.5</v>
      </c>
      <c r="H10" s="28">
        <v>626767.69999999995</v>
      </c>
      <c r="I10" s="28">
        <v>539381.5</v>
      </c>
      <c r="J10" s="28">
        <v>625776.6</v>
      </c>
      <c r="K10" s="28">
        <v>492205.5</v>
      </c>
      <c r="L10" s="28">
        <v>522584</v>
      </c>
      <c r="M10" s="28">
        <v>444210.8</v>
      </c>
      <c r="N10" s="28">
        <v>341238.6</v>
      </c>
      <c r="O10" s="181">
        <v>492380.6</v>
      </c>
      <c r="P10" s="30">
        <v>464105.6</v>
      </c>
    </row>
    <row r="11" spans="2:16" ht="26">
      <c r="B11" s="17" t="s">
        <v>79</v>
      </c>
      <c r="C11" s="24">
        <f>(C10/C6)*1000</f>
        <v>10658.005669501417</v>
      </c>
      <c r="D11" s="24">
        <f>(D10/D6)*1000</f>
        <v>10361.265632816408</v>
      </c>
      <c r="E11" s="24">
        <f t="shared" ref="E11:O11" si="0">(E10/E6)*1000</f>
        <v>10204.085376021345</v>
      </c>
      <c r="F11" s="24">
        <f t="shared" si="0"/>
        <v>9004.2971485742855</v>
      </c>
      <c r="G11" s="24">
        <f t="shared" si="0"/>
        <v>9454.0520260130052</v>
      </c>
      <c r="H11" s="24">
        <f t="shared" si="0"/>
        <v>10451.354010338502</v>
      </c>
      <c r="I11" s="24">
        <f t="shared" si="0"/>
        <v>8994.1887610471913</v>
      </c>
      <c r="J11" s="24">
        <f t="shared" si="0"/>
        <v>10434.827413706853</v>
      </c>
      <c r="K11" s="24">
        <f t="shared" si="0"/>
        <v>8207.5287643821921</v>
      </c>
      <c r="L11" s="24">
        <f t="shared" si="0"/>
        <v>8714.0903785225946</v>
      </c>
      <c r="M11" s="24">
        <f t="shared" si="0"/>
        <v>7407.2169418042358</v>
      </c>
      <c r="N11" s="24">
        <f t="shared" si="0"/>
        <v>5690.1550775387686</v>
      </c>
      <c r="O11" s="182">
        <f t="shared" si="0"/>
        <v>8210.4485576121388</v>
      </c>
      <c r="P11" s="23">
        <f t="shared" ref="P11" si="1">(P10/P6)*1000</f>
        <v>7738.9628147407029</v>
      </c>
    </row>
    <row r="12" spans="2:16" ht="26">
      <c r="B12" s="17" t="s">
        <v>65</v>
      </c>
      <c r="C12" s="24">
        <f t="shared" ref="C12:O12" si="2">C10/C7</f>
        <v>1847.2849710982659</v>
      </c>
      <c r="D12" s="24">
        <f t="shared" si="2"/>
        <v>1790.6775216138328</v>
      </c>
      <c r="E12" s="24">
        <f t="shared" si="2"/>
        <v>1718.9297752808989</v>
      </c>
      <c r="F12" s="24">
        <f t="shared" si="2"/>
        <v>1616.7296407185627</v>
      </c>
      <c r="G12" s="24">
        <f t="shared" si="2"/>
        <v>1629.1939655172414</v>
      </c>
      <c r="H12" s="24">
        <f t="shared" si="2"/>
        <v>1865.3800595238095</v>
      </c>
      <c r="I12" s="24">
        <f t="shared" si="2"/>
        <v>1696.1682389937107</v>
      </c>
      <c r="J12" s="24">
        <f t="shared" si="2"/>
        <v>1902.0565349544072</v>
      </c>
      <c r="K12" s="24">
        <f t="shared" si="2"/>
        <v>1542.9639498432603</v>
      </c>
      <c r="L12" s="24">
        <f t="shared" si="2"/>
        <v>1559.9522388059702</v>
      </c>
      <c r="M12" s="24">
        <f t="shared" si="2"/>
        <v>1217.0158904109589</v>
      </c>
      <c r="N12" s="24">
        <f t="shared" si="2"/>
        <v>1012.5774480712165</v>
      </c>
      <c r="O12" s="182">
        <f t="shared" si="2"/>
        <v>1379.2173669467786</v>
      </c>
      <c r="P12" s="23">
        <f t="shared" ref="P12" si="3">P10/P7</f>
        <v>1240.9240641711228</v>
      </c>
    </row>
    <row r="13" spans="2:16" ht="26">
      <c r="B13" s="17" t="s">
        <v>55</v>
      </c>
      <c r="C13" s="24">
        <f>C10*Factors!C12</f>
        <v>491.51450140000003</v>
      </c>
      <c r="D13" s="24">
        <f>D10*Factors!C13</f>
        <v>471.61611089999997</v>
      </c>
      <c r="E13" s="24">
        <f>E10*Factors!C14</f>
        <v>456.50649400000003</v>
      </c>
      <c r="F13" s="24">
        <f>F10*Factors!C15</f>
        <v>424.43033219999995</v>
      </c>
      <c r="G13" s="24">
        <f>G10*Factors!C16</f>
        <v>417.28219200000001</v>
      </c>
      <c r="H13" s="24">
        <f>H10*Factors!C17</f>
        <v>455.03335019999997</v>
      </c>
      <c r="I13" s="24">
        <f>I10*Factors!C18</f>
        <v>385.11839100000003</v>
      </c>
      <c r="J13" s="24">
        <f>J10*Factors!C19</f>
        <v>424.27653479999998</v>
      </c>
      <c r="K13" s="24">
        <f>K10*Factors!C20</f>
        <v>335.68415099999999</v>
      </c>
      <c r="L13" s="24">
        <f>L10*Factors!C21</f>
        <v>361.10554400000001</v>
      </c>
      <c r="M13" s="24">
        <f>M10*Factors!C22</f>
        <v>288.29280919999997</v>
      </c>
      <c r="N13" s="24">
        <f>N10*Factors!C23</f>
        <v>179.83274219999998</v>
      </c>
      <c r="O13" s="182">
        <f>O10*Factors!C24</f>
        <v>296.41312119999998</v>
      </c>
      <c r="P13" s="23">
        <f>P10*Factors!C25</f>
        <v>244.11954559999998</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22142.836879999999</v>
      </c>
      <c r="D15" s="28">
        <v>15390.285878000001</v>
      </c>
      <c r="E15" s="28">
        <v>18425.2074168</v>
      </c>
      <c r="F15" s="28">
        <v>16185.02160165</v>
      </c>
      <c r="G15" s="28">
        <v>27233.6756068</v>
      </c>
      <c r="H15" s="28">
        <v>16606.404232000001</v>
      </c>
      <c r="I15" s="28">
        <v>11310.556402800001</v>
      </c>
      <c r="J15" s="28">
        <v>17527.824694999999</v>
      </c>
      <c r="K15" s="28">
        <v>22312.400666000001</v>
      </c>
      <c r="L15" s="28">
        <v>22532.593387199999</v>
      </c>
      <c r="M15" s="28">
        <v>15166.1953235</v>
      </c>
      <c r="N15" s="28">
        <v>15311.254263000001</v>
      </c>
      <c r="O15" s="183">
        <v>19267.599999999999</v>
      </c>
      <c r="P15" s="27">
        <v>16853.599999999999</v>
      </c>
    </row>
    <row r="16" spans="2:16" ht="26">
      <c r="B16" s="17" t="s">
        <v>147</v>
      </c>
      <c r="C16" s="24">
        <f>(C15/C6)*1000</f>
        <v>369.23189728197428</v>
      </c>
      <c r="D16" s="24">
        <f>(D15/D6)*1000</f>
        <v>256.63308117392029</v>
      </c>
      <c r="E16" s="24">
        <f t="shared" ref="E16:O16" si="4">(E15/E6)*1000</f>
        <v>307.24041048524265</v>
      </c>
      <c r="F16" s="24">
        <f t="shared" si="4"/>
        <v>269.88530267883942</v>
      </c>
      <c r="G16" s="24">
        <f t="shared" si="4"/>
        <v>454.12165427380359</v>
      </c>
      <c r="H16" s="24">
        <f t="shared" si="4"/>
        <v>276.91185979656495</v>
      </c>
      <c r="I16" s="24">
        <f t="shared" si="4"/>
        <v>188.60357516758381</v>
      </c>
      <c r="J16" s="24">
        <f t="shared" si="4"/>
        <v>292.27654985826246</v>
      </c>
      <c r="K16" s="24">
        <f t="shared" si="4"/>
        <v>372.0593741203935</v>
      </c>
      <c r="L16" s="24">
        <f t="shared" si="4"/>
        <v>375.73108866433216</v>
      </c>
      <c r="M16" s="24">
        <f t="shared" si="4"/>
        <v>252.89637024345507</v>
      </c>
      <c r="N16" s="24">
        <f t="shared" si="4"/>
        <v>255.31522866433221</v>
      </c>
      <c r="O16" s="182">
        <f t="shared" si="4"/>
        <v>321.28731032182753</v>
      </c>
      <c r="P16" s="23">
        <f t="shared" ref="P16" si="5">(P15/P6)*1000</f>
        <v>281.03385025846256</v>
      </c>
    </row>
    <row r="17" spans="2:16" ht="26">
      <c r="B17" s="17" t="s">
        <v>63</v>
      </c>
      <c r="C17" s="24">
        <f t="shared" ref="C17:O17" si="6">C15/C7</f>
        <v>63.996638381502891</v>
      </c>
      <c r="D17" s="24">
        <f t="shared" si="6"/>
        <v>44.352408870317007</v>
      </c>
      <c r="E17" s="24">
        <f t="shared" si="6"/>
        <v>51.756200608988763</v>
      </c>
      <c r="F17" s="24">
        <f t="shared" si="6"/>
        <v>48.458148507934133</v>
      </c>
      <c r="G17" s="24">
        <f t="shared" si="6"/>
        <v>78.25768852528735</v>
      </c>
      <c r="H17" s="24">
        <f t="shared" si="6"/>
        <v>49.423822119047621</v>
      </c>
      <c r="I17" s="24">
        <f t="shared" si="6"/>
        <v>35.56778743018868</v>
      </c>
      <c r="J17" s="24">
        <f t="shared" si="6"/>
        <v>53.276062902735561</v>
      </c>
      <c r="K17" s="24">
        <f t="shared" si="6"/>
        <v>69.944829673981189</v>
      </c>
      <c r="L17" s="24">
        <f t="shared" si="6"/>
        <v>67.26147279761193</v>
      </c>
      <c r="M17" s="24">
        <f t="shared" si="6"/>
        <v>41.551220064383564</v>
      </c>
      <c r="N17" s="24">
        <f t="shared" si="6"/>
        <v>45.433988910979231</v>
      </c>
      <c r="O17" s="182">
        <f t="shared" si="6"/>
        <v>53.970868347338929</v>
      </c>
      <c r="P17" s="23">
        <f t="shared" ref="P17" si="7">P15/P7</f>
        <v>45.063101604278074</v>
      </c>
    </row>
    <row r="18" spans="2:16" ht="26">
      <c r="B18" s="22" t="s">
        <v>62</v>
      </c>
      <c r="C18" s="21">
        <f>C15*Factors!C5</f>
        <v>148.58191697112449</v>
      </c>
      <c r="D18" s="21">
        <f>D15*Factors!C5</f>
        <v>103.27123804774493</v>
      </c>
      <c r="E18" s="21">
        <f>E15*Factors!C5</f>
        <v>123.63603875217296</v>
      </c>
      <c r="F18" s="21">
        <f>F15*Factors!C5</f>
        <v>108.60403970930651</v>
      </c>
      <c r="G18" s="21">
        <f>G15*Factors!C5</f>
        <v>182.74224525778538</v>
      </c>
      <c r="H18" s="21">
        <f>H15*Factors!C5</f>
        <v>111.43158341271916</v>
      </c>
      <c r="I18" s="21">
        <f>I15*Factors!C5</f>
        <v>75.89561181548342</v>
      </c>
      <c r="J18" s="21">
        <f>J15*Factors!C5</f>
        <v>117.61445959389262</v>
      </c>
      <c r="K18" s="21">
        <f>K15*Factors!C5</f>
        <v>149.71971663560728</v>
      </c>
      <c r="L18" s="21">
        <f>L15*Factors!C5</f>
        <v>151.1972444156423</v>
      </c>
      <c r="M18" s="21">
        <f>M15*Factors!C5</f>
        <v>101.76755519341266</v>
      </c>
      <c r="N18" s="21">
        <f>N15*Factors!C5</f>
        <v>102.74092348499664</v>
      </c>
      <c r="O18" s="184">
        <f>O15*Factors!C5</f>
        <v>129.28862543437739</v>
      </c>
      <c r="P18" s="23">
        <f>P15*Factors!C5</f>
        <v>113.0903058824567</v>
      </c>
    </row>
    <row r="19" spans="2:16" ht="34">
      <c r="B19" s="245" t="s">
        <v>61</v>
      </c>
      <c r="C19" s="246"/>
      <c r="D19" s="246"/>
      <c r="E19" s="246"/>
      <c r="F19" s="246"/>
      <c r="G19" s="246"/>
      <c r="H19" s="246"/>
      <c r="I19" s="246"/>
      <c r="J19" s="246"/>
      <c r="K19" s="246"/>
      <c r="L19" s="246"/>
      <c r="M19" s="246"/>
      <c r="N19" s="246"/>
      <c r="O19" s="246"/>
      <c r="P19" s="247"/>
    </row>
    <row r="20" spans="2:16" ht="26">
      <c r="B20" s="17" t="s">
        <v>51</v>
      </c>
      <c r="C20" s="19">
        <v>285.3</v>
      </c>
      <c r="D20" s="19">
        <v>473.2</v>
      </c>
      <c r="E20" s="19">
        <v>451.9</v>
      </c>
      <c r="F20" s="19">
        <v>338.8</v>
      </c>
      <c r="G20" s="19">
        <v>352.5</v>
      </c>
      <c r="H20" s="19">
        <v>285.89999999999998</v>
      </c>
      <c r="I20" s="19">
        <v>264.39999999999998</v>
      </c>
      <c r="J20" s="19">
        <v>304.5</v>
      </c>
      <c r="K20" s="19">
        <v>244</v>
      </c>
      <c r="L20" s="19">
        <v>255.8</v>
      </c>
      <c r="M20" s="19">
        <v>206.1</v>
      </c>
      <c r="N20" s="19">
        <v>99.5</v>
      </c>
      <c r="O20" s="185">
        <v>393.1</v>
      </c>
      <c r="P20" s="18">
        <v>353.1</v>
      </c>
    </row>
    <row r="21" spans="2:16" ht="26">
      <c r="B21" s="17" t="s">
        <v>152</v>
      </c>
      <c r="C21" s="129">
        <f>(C20/C6)*1000</f>
        <v>4.7573786893446721</v>
      </c>
      <c r="D21" s="129">
        <f>(D20/D6)*1000</f>
        <v>7.8906119726529935</v>
      </c>
      <c r="E21" s="129">
        <f t="shared" ref="E21:O21" si="8">(E20/E6)*1000</f>
        <v>7.535434383858596</v>
      </c>
      <c r="F21" s="129">
        <f t="shared" si="8"/>
        <v>5.6494914123728535</v>
      </c>
      <c r="G21" s="129">
        <f t="shared" si="8"/>
        <v>5.8779389694847426</v>
      </c>
      <c r="H21" s="129">
        <f t="shared" si="8"/>
        <v>4.7673836918459225</v>
      </c>
      <c r="I21" s="129">
        <f t="shared" si="8"/>
        <v>4.4088711022177751</v>
      </c>
      <c r="J21" s="129">
        <f t="shared" si="8"/>
        <v>5.0775387693846925</v>
      </c>
      <c r="K21" s="129">
        <f t="shared" si="8"/>
        <v>4.068701017175254</v>
      </c>
      <c r="L21" s="129">
        <f t="shared" si="8"/>
        <v>4.2654660663665176</v>
      </c>
      <c r="M21" s="129">
        <f t="shared" si="8"/>
        <v>3.4367183591795896</v>
      </c>
      <c r="N21" s="129">
        <f t="shared" si="8"/>
        <v>1.6591629147907287</v>
      </c>
      <c r="O21" s="186">
        <f t="shared" si="8"/>
        <v>6.554944138736035</v>
      </c>
      <c r="P21" s="130">
        <f t="shared" ref="P21" si="9">(P20/P6)*1000</f>
        <v>5.887943971985993</v>
      </c>
    </row>
    <row r="22" spans="2:16" ht="26">
      <c r="B22" s="17" t="s">
        <v>149</v>
      </c>
      <c r="C22" s="67">
        <f>(C20/C7)*1000</f>
        <v>824.56647398843927</v>
      </c>
      <c r="D22" s="67">
        <f>(D20/D7)*1000</f>
        <v>1363.6887608069164</v>
      </c>
      <c r="E22" s="67">
        <f t="shared" ref="E22:O22" si="10">(E20/E7)*1000</f>
        <v>1269.3820224719102</v>
      </c>
      <c r="F22" s="67">
        <f t="shared" si="10"/>
        <v>1014.3712574850299</v>
      </c>
      <c r="G22" s="67">
        <f t="shared" si="10"/>
        <v>1012.9310344827587</v>
      </c>
      <c r="H22" s="67">
        <f t="shared" si="10"/>
        <v>850.89285714285711</v>
      </c>
      <c r="I22" s="67">
        <f t="shared" si="10"/>
        <v>831.44654088050311</v>
      </c>
      <c r="J22" s="67">
        <f t="shared" si="10"/>
        <v>925.531914893617</v>
      </c>
      <c r="K22" s="67">
        <f t="shared" si="10"/>
        <v>764.89028213166148</v>
      </c>
      <c r="L22" s="67">
        <f t="shared" si="10"/>
        <v>763.58208955223881</v>
      </c>
      <c r="M22" s="67">
        <f t="shared" si="10"/>
        <v>564.65753424657532</v>
      </c>
      <c r="N22" s="67">
        <f t="shared" si="10"/>
        <v>295.25222551928783</v>
      </c>
      <c r="O22" s="187">
        <f t="shared" si="10"/>
        <v>1101.1204481792718</v>
      </c>
      <c r="P22" s="131">
        <f t="shared" ref="P22" si="11">(P20/P7)*1000</f>
        <v>944.11764705882365</v>
      </c>
    </row>
    <row r="23" spans="2:16" ht="26">
      <c r="B23" s="17" t="s">
        <v>55</v>
      </c>
      <c r="C23" s="16">
        <f>(C20*Factors!C27)/1000</f>
        <v>0.90696869999999996</v>
      </c>
      <c r="D23" s="16">
        <f>(D20*Factors!C27)/1000</f>
        <v>1.5043027999999998</v>
      </c>
      <c r="E23" s="16">
        <f>(E20*Factors!C27)/1000</f>
        <v>1.4365900999999999</v>
      </c>
      <c r="F23" s="16">
        <f>(F20*Factors!C27)/1000</f>
        <v>1.0770451999999999</v>
      </c>
      <c r="G23" s="16">
        <f>(G20*Factors!C27)/1000</f>
        <v>1.1205974999999999</v>
      </c>
      <c r="H23" s="16">
        <f>(H20*Factors!C27)/1000</f>
        <v>0.90887609999999985</v>
      </c>
      <c r="I23" s="16">
        <f>(I20*Factors!C27)/1000</f>
        <v>0.84052759999999993</v>
      </c>
      <c r="J23" s="16">
        <f>(J20*Factors!C27)/1000</f>
        <v>0.96800549999999996</v>
      </c>
      <c r="K23" s="16">
        <f>(K20*Factors!C27)/1000</f>
        <v>0.77567599999999992</v>
      </c>
      <c r="L23" s="16">
        <f>(L20*Factors!C27)/1000</f>
        <v>0.81318819999999992</v>
      </c>
      <c r="M23" s="16">
        <f>(M20*Factors!C27)/1000</f>
        <v>0.65519189999999994</v>
      </c>
      <c r="N23" s="16">
        <f>(N20*Factors!C27)/1000</f>
        <v>0.31631049999999999</v>
      </c>
      <c r="O23" s="188">
        <f>(O20*Factors!C27)/1000</f>
        <v>1.2496649</v>
      </c>
      <c r="P23" s="15">
        <f>(P20*Factors!C27)/1000</f>
        <v>1.1225048999999998</v>
      </c>
    </row>
    <row r="24" spans="2:16" ht="40" thickBot="1">
      <c r="B24" s="298" t="s">
        <v>60</v>
      </c>
      <c r="C24" s="299"/>
      <c r="D24" s="299"/>
      <c r="E24" s="299"/>
      <c r="F24" s="299"/>
      <c r="G24" s="299"/>
      <c r="H24" s="299"/>
      <c r="I24" s="299"/>
      <c r="J24" s="299"/>
      <c r="K24" s="299"/>
      <c r="L24" s="299"/>
      <c r="M24" s="299"/>
      <c r="N24" s="299"/>
      <c r="O24" s="299"/>
      <c r="P24" s="300"/>
    </row>
    <row r="25" spans="2:16" ht="31" thickTop="1" thickBot="1">
      <c r="B25" s="13" t="s">
        <v>59</v>
      </c>
      <c r="C25" s="14">
        <f t="shared" ref="C25:O25" si="12">C8+C13+C18+C23</f>
        <v>608.68213707112443</v>
      </c>
      <c r="D25" s="14">
        <f t="shared" si="12"/>
        <v>544.07040174774488</v>
      </c>
      <c r="E25" s="14">
        <f t="shared" si="12"/>
        <v>549.25787285217291</v>
      </c>
      <c r="F25" s="14">
        <f t="shared" si="12"/>
        <v>501.79016710930642</v>
      </c>
      <c r="G25" s="14">
        <f t="shared" si="12"/>
        <v>568.82378475778546</v>
      </c>
      <c r="H25" s="14">
        <f t="shared" si="12"/>
        <v>535.05255971271913</v>
      </c>
      <c r="I25" s="14">
        <f t="shared" si="12"/>
        <v>429.53328041548343</v>
      </c>
      <c r="J25" s="14">
        <f t="shared" si="12"/>
        <v>510.53774989389257</v>
      </c>
      <c r="K25" s="14">
        <f t="shared" si="12"/>
        <v>453.8582936356072</v>
      </c>
      <c r="L25" s="14">
        <f t="shared" si="12"/>
        <v>480.79472661564228</v>
      </c>
      <c r="M25" s="14">
        <f t="shared" si="12"/>
        <v>358.39430629341263</v>
      </c>
      <c r="N25" s="14">
        <f t="shared" si="12"/>
        <v>250.56872618499662</v>
      </c>
      <c r="O25" s="14">
        <f t="shared" si="12"/>
        <v>394.63016153437735</v>
      </c>
      <c r="P25" s="14">
        <f t="shared" ref="P25" si="13">P8+P13+P18+P23</f>
        <v>326.01110638245672</v>
      </c>
    </row>
    <row r="26" spans="2:16" ht="31" thickTop="1" thickBot="1">
      <c r="B26" s="13" t="s">
        <v>150</v>
      </c>
      <c r="C26" s="12">
        <f>(C25/C6)*1000</f>
        <v>10.149777173105292</v>
      </c>
      <c r="D26" s="12">
        <f>(D25/D6)*1000</f>
        <v>9.0723762172377</v>
      </c>
      <c r="E26" s="12">
        <f t="shared" ref="E26:O26" si="14">(E25/E6)*1000</f>
        <v>9.1588773195293136</v>
      </c>
      <c r="F26" s="12">
        <f t="shared" si="14"/>
        <v>8.3673531283859663</v>
      </c>
      <c r="G26" s="12">
        <f t="shared" si="14"/>
        <v>9.4851389821208176</v>
      </c>
      <c r="H26" s="12">
        <f t="shared" si="14"/>
        <v>8.9220036637105071</v>
      </c>
      <c r="I26" s="12">
        <f t="shared" si="14"/>
        <v>7.1624692415454962</v>
      </c>
      <c r="J26" s="12">
        <f t="shared" si="14"/>
        <v>8.5132191077854351</v>
      </c>
      <c r="K26" s="12">
        <f t="shared" si="14"/>
        <v>7.5680889383959844</v>
      </c>
      <c r="L26" s="12">
        <f t="shared" si="14"/>
        <v>8.0172540706293525</v>
      </c>
      <c r="M26" s="12">
        <f t="shared" si="14"/>
        <v>5.9762265514992938</v>
      </c>
      <c r="N26" s="12">
        <f t="shared" si="14"/>
        <v>4.1782345536934571</v>
      </c>
      <c r="O26" s="12">
        <f t="shared" si="14"/>
        <v>6.5804595887006396</v>
      </c>
      <c r="P26" s="12">
        <f t="shared" ref="P26" si="15">(P25/P6)*1000</f>
        <v>5.4362365579866054</v>
      </c>
    </row>
    <row r="27" spans="2:16" ht="31" thickTop="1" thickBot="1">
      <c r="B27" s="13" t="s">
        <v>58</v>
      </c>
      <c r="C27" s="12">
        <f t="shared" ref="C27:O27" si="16">C25/C7</f>
        <v>1.7591969279512267</v>
      </c>
      <c r="D27" s="12">
        <f t="shared" si="16"/>
        <v>1.5679262298205905</v>
      </c>
      <c r="E27" s="12">
        <f t="shared" si="16"/>
        <v>1.54285919340498</v>
      </c>
      <c r="F27" s="12">
        <f t="shared" si="16"/>
        <v>1.5023657697883426</v>
      </c>
      <c r="G27" s="12">
        <f t="shared" si="16"/>
        <v>1.6345511056258204</v>
      </c>
      <c r="H27" s="12">
        <f t="shared" si="16"/>
        <v>1.5924183324783308</v>
      </c>
      <c r="I27" s="12">
        <f t="shared" si="16"/>
        <v>1.3507335862122121</v>
      </c>
      <c r="J27" s="12">
        <f t="shared" si="16"/>
        <v>1.5517864738416187</v>
      </c>
      <c r="K27" s="12">
        <f t="shared" si="16"/>
        <v>1.4227532715849756</v>
      </c>
      <c r="L27" s="12">
        <f t="shared" si="16"/>
        <v>1.4352081391511711</v>
      </c>
      <c r="M27" s="12">
        <f t="shared" si="16"/>
        <v>0.98190220902304826</v>
      </c>
      <c r="N27" s="12">
        <f t="shared" si="16"/>
        <v>0.74352737740355079</v>
      </c>
      <c r="O27" s="12">
        <f t="shared" si="16"/>
        <v>1.1054066149422335</v>
      </c>
      <c r="P27" s="12">
        <f t="shared" ref="P27" si="17">P25/P7</f>
        <v>0.87168745022047256</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40" orientation="landscape"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1E57-23C8-4149-9907-C9279FF78711}">
  <sheetPr>
    <pageSetUpPr fitToPage="1"/>
  </sheetPr>
  <dimension ref="B1:P34"/>
  <sheetViews>
    <sheetView topLeftCell="E4" zoomScale="60" zoomScaleNormal="6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94</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56888</v>
      </c>
      <c r="D6" s="38">
        <v>56888</v>
      </c>
      <c r="E6" s="38">
        <v>56888</v>
      </c>
      <c r="F6" s="38">
        <v>56888</v>
      </c>
      <c r="G6" s="38">
        <v>56888</v>
      </c>
      <c r="H6" s="38">
        <v>65569</v>
      </c>
      <c r="I6" s="38">
        <v>65569</v>
      </c>
      <c r="J6" s="38">
        <v>65569</v>
      </c>
      <c r="K6" s="38">
        <v>70403</v>
      </c>
      <c r="L6" s="38">
        <v>78763</v>
      </c>
      <c r="M6" s="38">
        <v>78763</v>
      </c>
      <c r="N6" s="38">
        <v>78763</v>
      </c>
      <c r="O6" s="178">
        <v>78763</v>
      </c>
      <c r="P6" s="37">
        <v>78763</v>
      </c>
    </row>
    <row r="7" spans="2:16" ht="26">
      <c r="B7" s="22" t="s">
        <v>68</v>
      </c>
      <c r="C7" s="35">
        <v>278</v>
      </c>
      <c r="D7" s="36">
        <v>260</v>
      </c>
      <c r="E7" s="36">
        <v>285</v>
      </c>
      <c r="F7" s="36">
        <v>279</v>
      </c>
      <c r="G7" s="36">
        <v>276</v>
      </c>
      <c r="H7" s="35">
        <v>275</v>
      </c>
      <c r="I7" s="34">
        <v>317</v>
      </c>
      <c r="J7" s="34">
        <v>363</v>
      </c>
      <c r="K7" s="34">
        <v>402</v>
      </c>
      <c r="L7" s="34">
        <v>425</v>
      </c>
      <c r="M7" s="34">
        <v>397</v>
      </c>
      <c r="N7" s="34">
        <v>435</v>
      </c>
      <c r="O7" s="179">
        <v>469</v>
      </c>
      <c r="P7" s="33">
        <v>416</v>
      </c>
    </row>
    <row r="8" spans="2:16" ht="26">
      <c r="B8" s="17" t="s">
        <v>67</v>
      </c>
      <c r="C8" s="32">
        <v>-7.08</v>
      </c>
      <c r="D8" s="32">
        <v>-7.08</v>
      </c>
      <c r="E8" s="32">
        <v>-7.08</v>
      </c>
      <c r="F8" s="32">
        <v>-7.08</v>
      </c>
      <c r="G8" s="32">
        <v>-7.08</v>
      </c>
      <c r="H8" s="32">
        <v>-7.08</v>
      </c>
      <c r="I8" s="32">
        <v>-7.08</v>
      </c>
      <c r="J8" s="32">
        <v>-7.08</v>
      </c>
      <c r="K8" s="32">
        <v>-7.08</v>
      </c>
      <c r="L8" s="32">
        <v>-7.08</v>
      </c>
      <c r="M8" s="32">
        <v>-7.08</v>
      </c>
      <c r="N8" s="32">
        <v>-7.08</v>
      </c>
      <c r="O8" s="180">
        <v>-7.08</v>
      </c>
      <c r="P8" s="31">
        <v>-7.08</v>
      </c>
    </row>
    <row r="9" spans="2:16" ht="34">
      <c r="B9" s="292" t="s">
        <v>66</v>
      </c>
      <c r="C9" s="293"/>
      <c r="D9" s="293"/>
      <c r="E9" s="293"/>
      <c r="F9" s="293"/>
      <c r="G9" s="293"/>
      <c r="H9" s="293"/>
      <c r="I9" s="293"/>
      <c r="J9" s="293"/>
      <c r="K9" s="293"/>
      <c r="L9" s="293"/>
      <c r="M9" s="293"/>
      <c r="N9" s="293"/>
      <c r="O9" s="293"/>
      <c r="P9" s="295"/>
    </row>
    <row r="10" spans="2:16" ht="26">
      <c r="B10" s="17" t="s">
        <v>54</v>
      </c>
      <c r="C10" s="28">
        <v>283369</v>
      </c>
      <c r="D10" s="28">
        <v>288224</v>
      </c>
      <c r="E10" s="28">
        <v>252024</v>
      </c>
      <c r="F10" s="28">
        <v>196386.1</v>
      </c>
      <c r="G10" s="28">
        <v>200085.6</v>
      </c>
      <c r="H10" s="28">
        <v>202235.7</v>
      </c>
      <c r="I10" s="28">
        <v>371093</v>
      </c>
      <c r="J10" s="28">
        <v>263896.7</v>
      </c>
      <c r="K10" s="28">
        <v>260141.2</v>
      </c>
      <c r="L10" s="28">
        <v>275974.90000000002</v>
      </c>
      <c r="M10" s="28">
        <v>262504.8</v>
      </c>
      <c r="N10" s="28">
        <v>230681.4</v>
      </c>
      <c r="O10" s="181">
        <v>284253.8</v>
      </c>
      <c r="P10" s="30">
        <v>278764.09999999998</v>
      </c>
    </row>
    <row r="11" spans="2:16" ht="26">
      <c r="B11" s="17" t="s">
        <v>79</v>
      </c>
      <c r="C11" s="24">
        <f>(C10/C6)*1000</f>
        <v>4981.1735339614679</v>
      </c>
      <c r="D11" s="24">
        <f>(D10/D6)*1000</f>
        <v>5066.5166643228804</v>
      </c>
      <c r="E11" s="24">
        <f t="shared" ref="E11:O11" si="0">(E10/E6)*1000</f>
        <v>4430.1785965405716</v>
      </c>
      <c r="F11" s="24">
        <f t="shared" si="0"/>
        <v>3452.1533539586558</v>
      </c>
      <c r="G11" s="24">
        <f t="shared" si="0"/>
        <v>3517.1846435100547</v>
      </c>
      <c r="H11" s="24">
        <f t="shared" si="0"/>
        <v>3084.3188091933689</v>
      </c>
      <c r="I11" s="24">
        <f t="shared" si="0"/>
        <v>5659.5799844438689</v>
      </c>
      <c r="J11" s="24">
        <f t="shared" si="0"/>
        <v>4024.7174731961754</v>
      </c>
      <c r="K11" s="24">
        <f t="shared" si="0"/>
        <v>3695.0300413334662</v>
      </c>
      <c r="L11" s="24">
        <f t="shared" si="0"/>
        <v>3503.8647588334629</v>
      </c>
      <c r="M11" s="24">
        <f t="shared" si="0"/>
        <v>3332.8441019260313</v>
      </c>
      <c r="N11" s="24">
        <f t="shared" si="0"/>
        <v>2928.8041339207493</v>
      </c>
      <c r="O11" s="182">
        <f t="shared" si="0"/>
        <v>3608.9762959765371</v>
      </c>
      <c r="P11" s="23">
        <f t="shared" ref="P11" si="1">(P10/P6)*1000</f>
        <v>3539.2773256478295</v>
      </c>
    </row>
    <row r="12" spans="2:16" ht="26">
      <c r="B12" s="17" t="s">
        <v>65</v>
      </c>
      <c r="C12" s="24">
        <f t="shared" ref="C12:O12" si="2">C10/C7</f>
        <v>1019.3129496402878</v>
      </c>
      <c r="D12" s="24">
        <f t="shared" si="2"/>
        <v>1108.5538461538461</v>
      </c>
      <c r="E12" s="24">
        <f t="shared" si="2"/>
        <v>884.29473684210529</v>
      </c>
      <c r="F12" s="24">
        <f t="shared" si="2"/>
        <v>703.8928315412187</v>
      </c>
      <c r="G12" s="24">
        <f t="shared" si="2"/>
        <v>724.94782608695652</v>
      </c>
      <c r="H12" s="24">
        <f t="shared" si="2"/>
        <v>735.40254545454547</v>
      </c>
      <c r="I12" s="24">
        <f t="shared" si="2"/>
        <v>1170.6403785488958</v>
      </c>
      <c r="J12" s="24">
        <f t="shared" si="2"/>
        <v>726.98815426997248</v>
      </c>
      <c r="K12" s="24">
        <f t="shared" si="2"/>
        <v>647.11741293532339</v>
      </c>
      <c r="L12" s="24">
        <f t="shared" si="2"/>
        <v>649.35270588235301</v>
      </c>
      <c r="M12" s="24">
        <f t="shared" si="2"/>
        <v>661.22115869017625</v>
      </c>
      <c r="N12" s="24">
        <f t="shared" si="2"/>
        <v>530.30206896551726</v>
      </c>
      <c r="O12" s="182">
        <f t="shared" si="2"/>
        <v>606.08486140724949</v>
      </c>
      <c r="P12" s="23">
        <f t="shared" ref="P12" si="3">P10/P7</f>
        <v>670.10600961538455</v>
      </c>
    </row>
    <row r="13" spans="2:16" ht="26">
      <c r="B13" s="17" t="s">
        <v>55</v>
      </c>
      <c r="C13" s="24">
        <f>C10*Factors!C12</f>
        <v>217.91076100000001</v>
      </c>
      <c r="D13" s="24">
        <f>D10*Factors!C13</f>
        <v>218.76201600000002</v>
      </c>
      <c r="E13" s="24">
        <f>E10*Factors!C14</f>
        <v>188.00990400000001</v>
      </c>
      <c r="F13" s="24">
        <f>F10*Factors!C15</f>
        <v>154.3594746</v>
      </c>
      <c r="G13" s="24">
        <f>G10*Factors!C16</f>
        <v>147.2630016</v>
      </c>
      <c r="H13" s="24">
        <f>H10*Factors!C17</f>
        <v>146.82311820000001</v>
      </c>
      <c r="I13" s="24">
        <f>I10*Factors!C18</f>
        <v>264.96040199999999</v>
      </c>
      <c r="J13" s="24">
        <f>J10*Factors!C19</f>
        <v>178.9219626</v>
      </c>
      <c r="K13" s="24">
        <f>K10*Factors!C20</f>
        <v>177.41629840000002</v>
      </c>
      <c r="L13" s="24">
        <f>L10*Factors!C21</f>
        <v>190.69865590000001</v>
      </c>
      <c r="M13" s="24">
        <f>M10*Factors!C22</f>
        <v>170.36561519999998</v>
      </c>
      <c r="N13" s="24">
        <f>N10*Factors!C23</f>
        <v>121.56909779999999</v>
      </c>
      <c r="O13" s="182">
        <f>O10*Factors!C24</f>
        <v>171.1207876</v>
      </c>
      <c r="P13" s="23">
        <f>P10*Factors!C25</f>
        <v>146.62991659999997</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24489.4684265</v>
      </c>
      <c r="D15" s="28">
        <v>23695.749584699999</v>
      </c>
      <c r="E15" s="28">
        <v>16428.086423799999</v>
      </c>
      <c r="F15" s="28">
        <v>20071.425774399999</v>
      </c>
      <c r="G15" s="28">
        <v>27431.790587399999</v>
      </c>
      <c r="H15" s="28">
        <v>23778.656301399998</v>
      </c>
      <c r="I15" s="28">
        <v>19267.8377731</v>
      </c>
      <c r="J15" s="28">
        <v>25242.267613470001</v>
      </c>
      <c r="K15" s="28">
        <v>29429.511330500001</v>
      </c>
      <c r="L15" s="28">
        <v>31152.273220399999</v>
      </c>
      <c r="M15" s="28">
        <v>27585.236723800001</v>
      </c>
      <c r="N15" s="28">
        <v>27207.626576999999</v>
      </c>
      <c r="O15" s="183">
        <v>33044.1</v>
      </c>
      <c r="P15" s="27">
        <v>25713.5</v>
      </c>
    </row>
    <row r="16" spans="2:16" ht="26">
      <c r="B16" s="17" t="s">
        <v>147</v>
      </c>
      <c r="C16" s="24">
        <f>(C15/C6)*1000</f>
        <v>430.48566352306284</v>
      </c>
      <c r="D16" s="24">
        <f>(D15/D6)*1000</f>
        <v>416.53335650225006</v>
      </c>
      <c r="E16" s="24">
        <f t="shared" ref="E16:O16" si="4">(E15/E6)*1000</f>
        <v>288.77946884756011</v>
      </c>
      <c r="F16" s="24">
        <f t="shared" si="4"/>
        <v>352.82354405850094</v>
      </c>
      <c r="G16" s="24">
        <f t="shared" si="4"/>
        <v>482.20697840317814</v>
      </c>
      <c r="H16" s="24">
        <f t="shared" si="4"/>
        <v>362.65089144870291</v>
      </c>
      <c r="I16" s="24">
        <f t="shared" si="4"/>
        <v>293.85590405679511</v>
      </c>
      <c r="J16" s="24">
        <f t="shared" si="4"/>
        <v>384.97258786118442</v>
      </c>
      <c r="K16" s="24">
        <f t="shared" si="4"/>
        <v>418.01501825916512</v>
      </c>
      <c r="L16" s="24">
        <f t="shared" si="4"/>
        <v>395.51912979952516</v>
      </c>
      <c r="M16" s="24">
        <f t="shared" si="4"/>
        <v>350.23090440689157</v>
      </c>
      <c r="N16" s="24">
        <f t="shared" si="4"/>
        <v>345.43664635679187</v>
      </c>
      <c r="O16" s="182">
        <f t="shared" si="4"/>
        <v>419.53836192120662</v>
      </c>
      <c r="P16" s="23">
        <f t="shared" ref="P16" si="5">(P15/P6)*1000</f>
        <v>326.46674199814635</v>
      </c>
    </row>
    <row r="17" spans="2:16" ht="26">
      <c r="B17" s="17" t="s">
        <v>63</v>
      </c>
      <c r="C17" s="24">
        <f t="shared" ref="C17:O17" si="6">C15/C7</f>
        <v>88.091613044964021</v>
      </c>
      <c r="D17" s="24">
        <f t="shared" si="6"/>
        <v>91.137498402692302</v>
      </c>
      <c r="E17" s="24">
        <f t="shared" si="6"/>
        <v>57.642408504561402</v>
      </c>
      <c r="F17" s="24">
        <f t="shared" si="6"/>
        <v>71.940594173476697</v>
      </c>
      <c r="G17" s="24">
        <f t="shared" si="6"/>
        <v>99.390545606521741</v>
      </c>
      <c r="H17" s="24">
        <f t="shared" si="6"/>
        <v>86.467841096000001</v>
      </c>
      <c r="I17" s="24">
        <f t="shared" si="6"/>
        <v>60.781822628075709</v>
      </c>
      <c r="J17" s="24">
        <f t="shared" si="6"/>
        <v>69.537927309834714</v>
      </c>
      <c r="K17" s="24">
        <f t="shared" si="6"/>
        <v>73.207739628109451</v>
      </c>
      <c r="L17" s="24">
        <f t="shared" si="6"/>
        <v>73.299466400941171</v>
      </c>
      <c r="M17" s="24">
        <f t="shared" si="6"/>
        <v>69.484223485642318</v>
      </c>
      <c r="N17" s="24">
        <f t="shared" si="6"/>
        <v>62.546267993103449</v>
      </c>
      <c r="O17" s="182">
        <f t="shared" si="6"/>
        <v>70.456503198294243</v>
      </c>
      <c r="P17" s="23">
        <f t="shared" ref="P17" si="7">P15/P7</f>
        <v>61.81129807692308</v>
      </c>
    </row>
    <row r="18" spans="2:16" ht="26">
      <c r="B18" s="22" t="s">
        <v>62</v>
      </c>
      <c r="C18" s="21">
        <f>C15*Factors!C5</f>
        <v>164.32818360775448</v>
      </c>
      <c r="D18" s="21">
        <f>D15*Factors!C5</f>
        <v>159.0022053832902</v>
      </c>
      <c r="E18" s="21">
        <f>E15*Factors!C5</f>
        <v>110.23504288288416</v>
      </c>
      <c r="F18" s="21">
        <f>F15*Factors!C5</f>
        <v>134.68242276569526</v>
      </c>
      <c r="G18" s="21">
        <f>G15*Factors!C5</f>
        <v>184.07162792712316</v>
      </c>
      <c r="H18" s="21">
        <f>H15*Factors!C5</f>
        <v>159.55852248772564</v>
      </c>
      <c r="I18" s="21">
        <f>I15*Factors!C5</f>
        <v>129.29022092926334</v>
      </c>
      <c r="J18" s="21">
        <f>J15*Factors!C5</f>
        <v>169.37958451453417</v>
      </c>
      <c r="K18" s="21">
        <f>K15*Factors!C5</f>
        <v>197.47664821388136</v>
      </c>
      <c r="L18" s="21">
        <f>L15*Factors!C5</f>
        <v>209.03665136403504</v>
      </c>
      <c r="M18" s="21">
        <f>M15*Factors!C5</f>
        <v>185.10127562862061</v>
      </c>
      <c r="N18" s="21">
        <f>N15*Factors!C5</f>
        <v>182.56745217215246</v>
      </c>
      <c r="O18" s="184">
        <f>O15*Factors!C5</f>
        <v>221.73110650605733</v>
      </c>
      <c r="P18" s="20">
        <f>P15*Factors!C5</f>
        <v>172.54162791976498</v>
      </c>
    </row>
    <row r="19" spans="2:16" ht="34">
      <c r="B19" s="245" t="s">
        <v>61</v>
      </c>
      <c r="C19" s="246"/>
      <c r="D19" s="246"/>
      <c r="E19" s="246"/>
      <c r="F19" s="246"/>
      <c r="G19" s="246"/>
      <c r="H19" s="246"/>
      <c r="I19" s="246"/>
      <c r="J19" s="246"/>
      <c r="K19" s="246"/>
      <c r="L19" s="246"/>
      <c r="M19" s="246"/>
      <c r="N19" s="246"/>
      <c r="O19" s="246"/>
      <c r="P19" s="247"/>
    </row>
    <row r="20" spans="2:16" ht="26">
      <c r="B20" s="17" t="s">
        <v>51</v>
      </c>
      <c r="C20" s="19">
        <v>215.6</v>
      </c>
      <c r="D20" s="19">
        <v>157.6</v>
      </c>
      <c r="E20" s="19">
        <v>316.8</v>
      </c>
      <c r="F20" s="19">
        <v>226.1</v>
      </c>
      <c r="G20" s="19">
        <v>154.69999999999999</v>
      </c>
      <c r="H20" s="19">
        <v>226.1</v>
      </c>
      <c r="I20" s="19">
        <v>243</v>
      </c>
      <c r="J20" s="19">
        <v>587.20000000000005</v>
      </c>
      <c r="K20" s="19">
        <v>307.89999999999998</v>
      </c>
      <c r="L20" s="19">
        <v>533.70000000000005</v>
      </c>
      <c r="M20" s="19">
        <v>196.1</v>
      </c>
      <c r="N20" s="19">
        <v>119.2</v>
      </c>
      <c r="O20" s="185">
        <v>593</v>
      </c>
      <c r="P20" s="18">
        <v>840.5</v>
      </c>
    </row>
    <row r="21" spans="2:16" ht="26">
      <c r="B21" s="17" t="s">
        <v>152</v>
      </c>
      <c r="C21" s="129">
        <f>(C20/C6)*1000</f>
        <v>3.7899029672338629</v>
      </c>
      <c r="D21" s="129">
        <f>(D20/D6)*1000</f>
        <v>2.7703557868091688</v>
      </c>
      <c r="E21" s="129">
        <f t="shared" ref="E21:O21" si="8">(E20/E6)*1000</f>
        <v>5.5688370130783289</v>
      </c>
      <c r="F21" s="129">
        <f t="shared" si="8"/>
        <v>3.9744761636900572</v>
      </c>
      <c r="G21" s="129">
        <f t="shared" si="8"/>
        <v>2.7193784277879343</v>
      </c>
      <c r="H21" s="129">
        <f t="shared" si="8"/>
        <v>3.4482758620689653</v>
      </c>
      <c r="I21" s="129">
        <f t="shared" si="8"/>
        <v>3.7060196129268403</v>
      </c>
      <c r="J21" s="129">
        <f t="shared" si="8"/>
        <v>8.9554515090972888</v>
      </c>
      <c r="K21" s="129">
        <f t="shared" si="8"/>
        <v>4.3733931792679286</v>
      </c>
      <c r="L21" s="129">
        <f t="shared" si="8"/>
        <v>6.7760242753577193</v>
      </c>
      <c r="M21" s="129">
        <f t="shared" si="8"/>
        <v>2.4897477241852135</v>
      </c>
      <c r="N21" s="129">
        <f t="shared" si="8"/>
        <v>1.5134009623808133</v>
      </c>
      <c r="O21" s="186">
        <f t="shared" si="8"/>
        <v>7.5289158615085761</v>
      </c>
      <c r="P21" s="130">
        <f t="shared" ref="P21" si="9">(P20/P6)*1000</f>
        <v>10.671254269136524</v>
      </c>
    </row>
    <row r="22" spans="2:16" ht="26">
      <c r="B22" s="17" t="s">
        <v>149</v>
      </c>
      <c r="C22" s="67">
        <f>(C20/C7)*1000</f>
        <v>775.53956834532369</v>
      </c>
      <c r="D22" s="67">
        <f>(D20/D7)*1000</f>
        <v>606.15384615384619</v>
      </c>
      <c r="E22" s="67">
        <f t="shared" ref="E22:O22" si="10">(E20/E7)*1000</f>
        <v>1111.578947368421</v>
      </c>
      <c r="F22" s="67">
        <f t="shared" si="10"/>
        <v>810.39426523297482</v>
      </c>
      <c r="G22" s="67">
        <f t="shared" si="10"/>
        <v>560.50724637681162</v>
      </c>
      <c r="H22" s="67">
        <f t="shared" si="10"/>
        <v>822.18181818181813</v>
      </c>
      <c r="I22" s="67">
        <f t="shared" si="10"/>
        <v>766.56151419558364</v>
      </c>
      <c r="J22" s="67">
        <f t="shared" si="10"/>
        <v>1617.6308539944905</v>
      </c>
      <c r="K22" s="67">
        <f t="shared" si="10"/>
        <v>765.92039800995019</v>
      </c>
      <c r="L22" s="67">
        <f t="shared" si="10"/>
        <v>1255.7647058823532</v>
      </c>
      <c r="M22" s="67">
        <f t="shared" si="10"/>
        <v>493.95465994962217</v>
      </c>
      <c r="N22" s="67">
        <f t="shared" si="10"/>
        <v>274.02298850574715</v>
      </c>
      <c r="O22" s="187">
        <f t="shared" si="10"/>
        <v>1264.3923240938166</v>
      </c>
      <c r="P22" s="131">
        <f t="shared" ref="P22" si="11">(P20/P7)*1000</f>
        <v>2020.4326923076926</v>
      </c>
    </row>
    <row r="23" spans="2:16" ht="27" thickBot="1">
      <c r="B23" s="22" t="s">
        <v>55</v>
      </c>
      <c r="C23" s="167">
        <f>(C20*Factors!C27)/1000</f>
        <v>0.6853923999999999</v>
      </c>
      <c r="D23" s="167">
        <f>(D20*Factors!C27)/1000</f>
        <v>0.50101039999999997</v>
      </c>
      <c r="E23" s="167">
        <f>(E20*Factors!C27)/1000</f>
        <v>1.0071072000000001</v>
      </c>
      <c r="F23" s="167">
        <f>(F20*Factors!C27)/1000</f>
        <v>0.71877189999999991</v>
      </c>
      <c r="G23" s="167">
        <f>(G20*Factors!C27)/1000</f>
        <v>0.49179129999999993</v>
      </c>
      <c r="H23" s="167">
        <f>(H20*Factors!C27)/1000</f>
        <v>0.71877189999999991</v>
      </c>
      <c r="I23" s="167">
        <f>(I20*Factors!C27)/1000</f>
        <v>0.77249699999999999</v>
      </c>
      <c r="J23" s="167">
        <f>(J20*Factors!C27)/1000</f>
        <v>1.8667088000000001</v>
      </c>
      <c r="K23" s="167">
        <f>(K20*Factors!C27)/1000</f>
        <v>0.9788140999999998</v>
      </c>
      <c r="L23" s="167">
        <f>(L20*Factors!C27)/1000</f>
        <v>1.6966323000000001</v>
      </c>
      <c r="M23" s="167">
        <f>(M20*Factors!C27)/1000</f>
        <v>0.62340189999999995</v>
      </c>
      <c r="N23" s="167">
        <f>(N20*Factors!C27)/1000</f>
        <v>0.37893680000000002</v>
      </c>
      <c r="O23" s="189">
        <f>(O20*Factors!C27)/1000</f>
        <v>1.8851469999999999</v>
      </c>
      <c r="P23" s="168">
        <f>(P20*Factors!C27)/1000</f>
        <v>2.6719494999999998</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375.84433700775452</v>
      </c>
      <c r="D25" s="14">
        <f t="shared" si="12"/>
        <v>371.18523178329019</v>
      </c>
      <c r="E25" s="14">
        <f t="shared" si="12"/>
        <v>292.17205408288413</v>
      </c>
      <c r="F25" s="14">
        <f t="shared" si="12"/>
        <v>282.6806692656952</v>
      </c>
      <c r="G25" s="14">
        <f t="shared" si="12"/>
        <v>324.74642082712313</v>
      </c>
      <c r="H25" s="14">
        <f t="shared" si="12"/>
        <v>300.02041258772562</v>
      </c>
      <c r="I25" s="14">
        <f t="shared" si="12"/>
        <v>387.94311992926333</v>
      </c>
      <c r="J25" s="14">
        <f t="shared" si="12"/>
        <v>343.08825591453416</v>
      </c>
      <c r="K25" s="14">
        <f t="shared" si="12"/>
        <v>368.79176071388139</v>
      </c>
      <c r="L25" s="14">
        <f t="shared" si="12"/>
        <v>394.35193956403504</v>
      </c>
      <c r="M25" s="14">
        <f t="shared" si="12"/>
        <v>349.01029272862058</v>
      </c>
      <c r="N25" s="14">
        <f t="shared" si="12"/>
        <v>297.43548677215244</v>
      </c>
      <c r="O25" s="14">
        <f t="shared" si="12"/>
        <v>387.65704110605731</v>
      </c>
      <c r="P25" s="14">
        <f t="shared" ref="P25" si="13">P8+P13+P18+P23</f>
        <v>314.76349401976495</v>
      </c>
    </row>
    <row r="26" spans="2:16" ht="31" thickTop="1" thickBot="1">
      <c r="B26" s="13" t="s">
        <v>150</v>
      </c>
      <c r="C26" s="12">
        <f>(C25/C6)*1000</f>
        <v>6.6067419668076663</v>
      </c>
      <c r="D26" s="12">
        <f>(D25/D6)*1000</f>
        <v>6.5248423531024144</v>
      </c>
      <c r="E26" s="12">
        <f t="shared" ref="E26:O26" si="14">(E25/E6)*1000</f>
        <v>5.1359171368809617</v>
      </c>
      <c r="F26" s="12">
        <f t="shared" si="14"/>
        <v>4.9690737812138801</v>
      </c>
      <c r="G26" s="12">
        <f t="shared" si="14"/>
        <v>5.7085223742638718</v>
      </c>
      <c r="H26" s="12">
        <f t="shared" si="14"/>
        <v>4.5756441700761883</v>
      </c>
      <c r="I26" s="12">
        <f t="shared" si="14"/>
        <v>5.9165630088801615</v>
      </c>
      <c r="J26" s="12">
        <f t="shared" si="14"/>
        <v>5.2324765653667766</v>
      </c>
      <c r="K26" s="12">
        <f t="shared" si="14"/>
        <v>5.2382961054767749</v>
      </c>
      <c r="L26" s="12">
        <f t="shared" si="14"/>
        <v>5.0068171548066358</v>
      </c>
      <c r="M26" s="12">
        <f t="shared" si="14"/>
        <v>4.4311452424186557</v>
      </c>
      <c r="N26" s="12">
        <f t="shared" si="14"/>
        <v>3.7763351671743388</v>
      </c>
      <c r="O26" s="12">
        <f t="shared" si="14"/>
        <v>4.9218166030503827</v>
      </c>
      <c r="P26" s="12">
        <f t="shared" ref="P26" si="15">(P25/P6)*1000</f>
        <v>3.9963370366766746</v>
      </c>
    </row>
    <row r="27" spans="2:16" ht="31" thickTop="1" thickBot="1">
      <c r="B27" s="13" t="s">
        <v>58</v>
      </c>
      <c r="C27" s="12">
        <f t="shared" ref="C27:O27" si="16">C25/C7</f>
        <v>1.3519580467904839</v>
      </c>
      <c r="D27" s="12">
        <f t="shared" si="16"/>
        <v>1.4276355068588085</v>
      </c>
      <c r="E27" s="12">
        <f t="shared" si="16"/>
        <v>1.0251651020452075</v>
      </c>
      <c r="F27" s="12">
        <f t="shared" si="16"/>
        <v>1.013192362959481</v>
      </c>
      <c r="G27" s="12">
        <f t="shared" si="16"/>
        <v>1.1766174667649389</v>
      </c>
      <c r="H27" s="12">
        <f t="shared" si="16"/>
        <v>1.0909833185008204</v>
      </c>
      <c r="I27" s="12">
        <f t="shared" si="16"/>
        <v>1.2237953310071399</v>
      </c>
      <c r="J27" s="12">
        <f t="shared" si="16"/>
        <v>0.94514671050835852</v>
      </c>
      <c r="K27" s="12">
        <f t="shared" si="16"/>
        <v>0.91739243958676964</v>
      </c>
      <c r="L27" s="12">
        <f t="shared" si="16"/>
        <v>0.92788691662125888</v>
      </c>
      <c r="M27" s="12">
        <f t="shared" si="16"/>
        <v>0.87911912526100899</v>
      </c>
      <c r="N27" s="12">
        <f t="shared" si="16"/>
        <v>0.6837597397060976</v>
      </c>
      <c r="O27" s="12">
        <f t="shared" si="16"/>
        <v>0.82656085523679601</v>
      </c>
      <c r="P27" s="12">
        <f t="shared" ref="P27" si="17">P25/P7</f>
        <v>0.75664301447058879</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40"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769BE-85B0-CF42-9E05-350734F24234}">
  <sheetPr>
    <pageSetUpPr fitToPage="1"/>
  </sheetPr>
  <dimension ref="B1:R48"/>
  <sheetViews>
    <sheetView topLeftCell="D3" zoomScale="58" zoomScaleNormal="40" workbookViewId="0">
      <selection activeCell="Q10" sqref="Q10"/>
    </sheetView>
  </sheetViews>
  <sheetFormatPr baseColWidth="10" defaultColWidth="11.1640625" defaultRowHeight="16"/>
  <cols>
    <col min="1" max="1" width="8.6640625" customWidth="1"/>
    <col min="2" max="2" width="41.1640625" customWidth="1"/>
    <col min="3" max="16" width="17.83203125" customWidth="1"/>
  </cols>
  <sheetData>
    <row r="1" spans="2:16" ht="17" thickBot="1"/>
    <row r="2" spans="2:16" ht="66" customHeight="1" thickTop="1">
      <c r="B2" s="255" t="s">
        <v>96</v>
      </c>
      <c r="C2" s="256"/>
      <c r="D2" s="256"/>
      <c r="E2" s="256"/>
      <c r="F2" s="256"/>
      <c r="G2" s="256"/>
      <c r="H2" s="44"/>
      <c r="I2" s="44"/>
      <c r="J2" s="44"/>
      <c r="K2" s="44"/>
      <c r="L2" s="44"/>
      <c r="M2" s="239"/>
      <c r="N2" s="239"/>
      <c r="O2" s="239"/>
      <c r="P2" s="240"/>
    </row>
    <row r="3" spans="2:16" ht="43" customHeight="1">
      <c r="B3" s="257" t="s">
        <v>73</v>
      </c>
      <c r="C3" s="258"/>
      <c r="D3" s="258"/>
      <c r="E3" s="42"/>
      <c r="F3" s="42"/>
      <c r="G3" s="42"/>
      <c r="H3" s="42"/>
      <c r="I3" s="42"/>
      <c r="J3" s="42"/>
      <c r="K3" s="42"/>
      <c r="L3" s="42"/>
      <c r="M3" s="241"/>
      <c r="N3" s="241"/>
      <c r="O3" s="241"/>
      <c r="P3" s="242"/>
    </row>
    <row r="4" spans="2:16" ht="111" customHeight="1" thickBot="1">
      <c r="B4" s="259" t="s">
        <v>81</v>
      </c>
      <c r="C4" s="260"/>
      <c r="D4" s="260"/>
      <c r="E4" s="260"/>
      <c r="F4" s="260"/>
      <c r="G4" s="260"/>
      <c r="H4" s="260"/>
      <c r="I4" s="260"/>
      <c r="J4" s="260"/>
      <c r="K4" s="43"/>
      <c r="L4" s="42"/>
      <c r="M4" s="243"/>
      <c r="N4" s="243"/>
      <c r="O4" s="243"/>
      <c r="P4" s="244"/>
    </row>
    <row r="5" spans="2:16" ht="30" customHeight="1"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30" customHeight="1">
      <c r="B6" s="39" t="s">
        <v>45</v>
      </c>
      <c r="C6" s="38">
        <v>53800</v>
      </c>
      <c r="D6" s="38">
        <v>53800</v>
      </c>
      <c r="E6" s="38">
        <v>53800</v>
      </c>
      <c r="F6" s="38">
        <v>53800</v>
      </c>
      <c r="G6" s="38">
        <v>53800</v>
      </c>
      <c r="H6" s="38">
        <v>53800</v>
      </c>
      <c r="I6" s="38">
        <v>53800</v>
      </c>
      <c r="J6" s="38">
        <v>53800</v>
      </c>
      <c r="K6" s="38">
        <v>53800</v>
      </c>
      <c r="L6" s="38">
        <v>53800</v>
      </c>
      <c r="M6" s="38">
        <v>53800</v>
      </c>
      <c r="N6" s="38">
        <v>53800</v>
      </c>
      <c r="O6" s="178">
        <v>53800</v>
      </c>
      <c r="P6" s="37">
        <v>53800</v>
      </c>
    </row>
    <row r="7" spans="2:16" ht="30" customHeight="1">
      <c r="B7" s="22" t="s">
        <v>68</v>
      </c>
      <c r="C7" s="35">
        <v>312</v>
      </c>
      <c r="D7" s="36">
        <v>322</v>
      </c>
      <c r="E7" s="36">
        <v>329</v>
      </c>
      <c r="F7" s="36">
        <v>330</v>
      </c>
      <c r="G7" s="36">
        <v>340</v>
      </c>
      <c r="H7" s="35">
        <v>334</v>
      </c>
      <c r="I7" s="34">
        <v>285</v>
      </c>
      <c r="J7" s="34">
        <v>298</v>
      </c>
      <c r="K7" s="34">
        <v>302</v>
      </c>
      <c r="L7" s="34">
        <v>276</v>
      </c>
      <c r="M7" s="34">
        <v>253</v>
      </c>
      <c r="N7" s="34">
        <v>232</v>
      </c>
      <c r="O7" s="179">
        <v>220</v>
      </c>
      <c r="P7" s="33">
        <v>228</v>
      </c>
    </row>
    <row r="8" spans="2:16" ht="33" customHeight="1">
      <c r="B8" s="17" t="s">
        <v>67</v>
      </c>
      <c r="C8" s="32">
        <v>-7.5202875000000011</v>
      </c>
      <c r="D8" s="32">
        <v>-7.5202875000000011</v>
      </c>
      <c r="E8" s="32">
        <v>-7.5202875000000011</v>
      </c>
      <c r="F8" s="32">
        <v>-7.5202875000000011</v>
      </c>
      <c r="G8" s="32">
        <v>-7.5202875000000011</v>
      </c>
      <c r="H8" s="32">
        <v>-7.5202875000000011</v>
      </c>
      <c r="I8" s="32">
        <v>-7.5202875000000011</v>
      </c>
      <c r="J8" s="32">
        <v>-7.5202875000000011</v>
      </c>
      <c r="K8" s="32">
        <v>-7.5202875000000011</v>
      </c>
      <c r="L8" s="32">
        <v>-7.5202875000000011</v>
      </c>
      <c r="M8" s="32">
        <v>-7.5202875000000011</v>
      </c>
      <c r="N8" s="32">
        <v>-7.5202875000000011</v>
      </c>
      <c r="O8" s="180">
        <v>-7.5202875000000011</v>
      </c>
      <c r="P8" s="31">
        <v>-7.5202875000000011</v>
      </c>
    </row>
    <row r="9" spans="2:16" ht="31" customHeight="1">
      <c r="B9" s="292" t="s">
        <v>66</v>
      </c>
      <c r="C9" s="293"/>
      <c r="D9" s="293"/>
      <c r="E9" s="293"/>
      <c r="F9" s="293"/>
      <c r="G9" s="293"/>
      <c r="H9" s="293"/>
      <c r="I9" s="293"/>
      <c r="J9" s="293"/>
      <c r="K9" s="293"/>
      <c r="L9" s="293"/>
      <c r="M9" s="293"/>
      <c r="N9" s="293"/>
      <c r="O9" s="293"/>
      <c r="P9" s="295"/>
    </row>
    <row r="10" spans="2:16" ht="28" customHeight="1">
      <c r="B10" s="17" t="s">
        <v>54</v>
      </c>
      <c r="C10" s="28">
        <v>309436.7</v>
      </c>
      <c r="D10" s="28">
        <v>316178.90000000002</v>
      </c>
      <c r="E10" s="28">
        <v>301820.3</v>
      </c>
      <c r="F10" s="28">
        <v>266571.2</v>
      </c>
      <c r="G10" s="28">
        <v>221952.9</v>
      </c>
      <c r="H10" s="28">
        <v>245415.8</v>
      </c>
      <c r="I10" s="28">
        <v>240160.2</v>
      </c>
      <c r="J10" s="28">
        <v>263646</v>
      </c>
      <c r="K10" s="28">
        <v>238412.7</v>
      </c>
      <c r="L10" s="28">
        <v>271167.7</v>
      </c>
      <c r="M10" s="28">
        <v>232415.2</v>
      </c>
      <c r="N10" s="28">
        <v>173620.3</v>
      </c>
      <c r="O10" s="181">
        <v>217232</v>
      </c>
      <c r="P10" s="30">
        <v>196525.1</v>
      </c>
    </row>
    <row r="11" spans="2:16" ht="30" customHeight="1">
      <c r="B11" s="17" t="s">
        <v>79</v>
      </c>
      <c r="C11" s="24">
        <f>(C10/C6)*1000</f>
        <v>5751.6115241635689</v>
      </c>
      <c r="D11" s="24">
        <f>(D10/D6)*1000</f>
        <v>5876.9312267657997</v>
      </c>
      <c r="E11" s="24">
        <f t="shared" ref="E11:O11" si="0">(E10/E6)*1000</f>
        <v>5610.0427509293677</v>
      </c>
      <c r="F11" s="24">
        <f t="shared" si="0"/>
        <v>4954.855018587361</v>
      </c>
      <c r="G11" s="24">
        <f t="shared" si="0"/>
        <v>4125.5185873605942</v>
      </c>
      <c r="H11" s="24">
        <f t="shared" si="0"/>
        <v>4561.6319702602223</v>
      </c>
      <c r="I11" s="24">
        <f t="shared" si="0"/>
        <v>4463.9442379182155</v>
      </c>
      <c r="J11" s="24">
        <f t="shared" si="0"/>
        <v>4900.4832713754649</v>
      </c>
      <c r="K11" s="24">
        <f t="shared" si="0"/>
        <v>4431.4628252788107</v>
      </c>
      <c r="L11" s="24">
        <f t="shared" si="0"/>
        <v>5040.291821561339</v>
      </c>
      <c r="M11" s="24">
        <f t="shared" si="0"/>
        <v>4319.9851301115241</v>
      </c>
      <c r="N11" s="24">
        <f t="shared" si="0"/>
        <v>3227.1431226765799</v>
      </c>
      <c r="O11" s="182">
        <f t="shared" si="0"/>
        <v>4037.7695167286242</v>
      </c>
      <c r="P11" s="23">
        <f t="shared" ref="P11" si="1">(P10/P6)*1000</f>
        <v>3652.8828996282527</v>
      </c>
    </row>
    <row r="12" spans="2:16" ht="29" customHeight="1">
      <c r="B12" s="17" t="s">
        <v>65</v>
      </c>
      <c r="C12" s="24">
        <f t="shared" ref="C12:O12" si="2">C10/C7</f>
        <v>991.78429487179494</v>
      </c>
      <c r="D12" s="24">
        <f t="shared" si="2"/>
        <v>981.92204968944111</v>
      </c>
      <c r="E12" s="24">
        <f t="shared" si="2"/>
        <v>917.38693009118538</v>
      </c>
      <c r="F12" s="24">
        <f t="shared" si="2"/>
        <v>807.79151515151523</v>
      </c>
      <c r="G12" s="24">
        <f t="shared" si="2"/>
        <v>652.80264705882348</v>
      </c>
      <c r="H12" s="24">
        <f t="shared" si="2"/>
        <v>734.77784431137718</v>
      </c>
      <c r="I12" s="24">
        <f t="shared" si="2"/>
        <v>842.66736842105263</v>
      </c>
      <c r="J12" s="24">
        <f t="shared" si="2"/>
        <v>884.71812080536915</v>
      </c>
      <c r="K12" s="24">
        <f t="shared" si="2"/>
        <v>789.44602649006629</v>
      </c>
      <c r="L12" s="24">
        <f t="shared" si="2"/>
        <v>982.49166666666667</v>
      </c>
      <c r="M12" s="24">
        <f t="shared" si="2"/>
        <v>918.63715415019772</v>
      </c>
      <c r="N12" s="24">
        <f t="shared" si="2"/>
        <v>748.36336206896544</v>
      </c>
      <c r="O12" s="182">
        <f t="shared" si="2"/>
        <v>987.41818181818178</v>
      </c>
      <c r="P12" s="23">
        <f t="shared" ref="P12" si="3">P10/P7</f>
        <v>861.95219298245615</v>
      </c>
    </row>
    <row r="13" spans="2:16" ht="31" customHeight="1">
      <c r="B13" s="17" t="s">
        <v>55</v>
      </c>
      <c r="C13" s="24">
        <f>C10*Factors!C12</f>
        <v>237.95682230000003</v>
      </c>
      <c r="D13" s="24">
        <f>D10*Factors!C13</f>
        <v>239.97978510000002</v>
      </c>
      <c r="E13" s="24">
        <f>E10*Factors!C14</f>
        <v>225.1579438</v>
      </c>
      <c r="F13" s="24">
        <f>F10*Factors!C15</f>
        <v>209.5249632</v>
      </c>
      <c r="G13" s="24">
        <f>G10*Factors!C16</f>
        <v>163.35733439999998</v>
      </c>
      <c r="H13" s="24">
        <f>H10*Factors!C17</f>
        <v>178.17187079999999</v>
      </c>
      <c r="I13" s="24">
        <f>I10*Factors!C18</f>
        <v>171.4743828</v>
      </c>
      <c r="J13" s="24">
        <f>J10*Factors!C19</f>
        <v>178.75198800000001</v>
      </c>
      <c r="K13" s="24">
        <f>K10*Factors!C20</f>
        <v>162.59746140000001</v>
      </c>
      <c r="L13" s="24">
        <f>L10*Factors!C21</f>
        <v>187.37688070000002</v>
      </c>
      <c r="M13" s="24">
        <f>M10*Factors!C22</f>
        <v>150.83746479999999</v>
      </c>
      <c r="N13" s="24">
        <f>N10*Factors!C23</f>
        <v>91.4978981</v>
      </c>
      <c r="O13" s="182">
        <f>O10*Factors!C24</f>
        <v>130.773664</v>
      </c>
      <c r="P13" s="23">
        <f>P10*Factors!C25</f>
        <v>103.37220260000001</v>
      </c>
    </row>
    <row r="14" spans="2:16" ht="33" customHeight="1">
      <c r="B14" s="292" t="s">
        <v>64</v>
      </c>
      <c r="C14" s="293"/>
      <c r="D14" s="293"/>
      <c r="E14" s="293"/>
      <c r="F14" s="293"/>
      <c r="G14" s="293"/>
      <c r="H14" s="293"/>
      <c r="I14" s="293"/>
      <c r="J14" s="293"/>
      <c r="K14" s="293"/>
      <c r="L14" s="293"/>
      <c r="M14" s="293"/>
      <c r="N14" s="293"/>
      <c r="O14" s="293"/>
      <c r="P14" s="295"/>
    </row>
    <row r="15" spans="2:16" ht="26" customHeight="1">
      <c r="B15" s="17" t="s">
        <v>52</v>
      </c>
      <c r="C15" s="28">
        <v>23126.249188999998</v>
      </c>
      <c r="D15" s="28">
        <v>28202.742156</v>
      </c>
      <c r="E15" s="28">
        <v>24644.880668000002</v>
      </c>
      <c r="F15" s="28">
        <v>25226.84288</v>
      </c>
      <c r="G15" s="28">
        <v>31623.202345000002</v>
      </c>
      <c r="H15" s="28">
        <v>24667.367581999999</v>
      </c>
      <c r="I15" s="28">
        <v>20865.093799999999</v>
      </c>
      <c r="J15" s="28">
        <v>21790.537804</v>
      </c>
      <c r="K15" s="28">
        <v>24614.206804000001</v>
      </c>
      <c r="L15" s="28">
        <v>26022.087996999999</v>
      </c>
      <c r="M15" s="28">
        <v>22666.000991000001</v>
      </c>
      <c r="N15" s="28">
        <v>29048.376039999999</v>
      </c>
      <c r="O15" s="183">
        <v>35606.6</v>
      </c>
      <c r="P15" s="27">
        <v>31584.5</v>
      </c>
    </row>
    <row r="16" spans="2:16" ht="28" customHeight="1">
      <c r="B16" s="17" t="s">
        <v>147</v>
      </c>
      <c r="C16" s="24">
        <f>(C15/C6)*1000</f>
        <v>429.85593288104087</v>
      </c>
      <c r="D16" s="24">
        <f>(D15/D6)*1000</f>
        <v>524.2145382156134</v>
      </c>
      <c r="E16" s="24">
        <f t="shared" ref="E16:O16" si="4">(E15/E6)*1000</f>
        <v>458.0832837918216</v>
      </c>
      <c r="F16" s="24">
        <f t="shared" si="4"/>
        <v>468.90042527881042</v>
      </c>
      <c r="G16" s="24">
        <f t="shared" si="4"/>
        <v>587.791865148699</v>
      </c>
      <c r="H16" s="24">
        <f t="shared" si="4"/>
        <v>458.50125617100366</v>
      </c>
      <c r="I16" s="24">
        <f t="shared" si="4"/>
        <v>387.82702230483267</v>
      </c>
      <c r="J16" s="24">
        <f t="shared" si="4"/>
        <v>405.02858371747215</v>
      </c>
      <c r="K16" s="24">
        <f t="shared" si="4"/>
        <v>457.51313762081787</v>
      </c>
      <c r="L16" s="24">
        <f t="shared" si="4"/>
        <v>483.68193302973975</v>
      </c>
      <c r="M16" s="24">
        <f t="shared" si="4"/>
        <v>421.30113366171008</v>
      </c>
      <c r="N16" s="24">
        <f t="shared" si="4"/>
        <v>539.93264014869885</v>
      </c>
      <c r="O16" s="182">
        <f t="shared" si="4"/>
        <v>661.83271375464676</v>
      </c>
      <c r="P16" s="23">
        <f t="shared" ref="P16" si="5">(P15/P6)*1000</f>
        <v>587.07249070631974</v>
      </c>
    </row>
    <row r="17" spans="2:18" ht="28" customHeight="1">
      <c r="B17" s="17" t="s">
        <v>63</v>
      </c>
      <c r="C17" s="24">
        <f t="shared" ref="C17:O17" si="6">C15/C7</f>
        <v>74.122593554487167</v>
      </c>
      <c r="D17" s="24">
        <f t="shared" si="6"/>
        <v>87.586155763975157</v>
      </c>
      <c r="E17" s="24">
        <f t="shared" si="6"/>
        <v>74.908451878419456</v>
      </c>
      <c r="F17" s="24">
        <f t="shared" si="6"/>
        <v>76.444978424242422</v>
      </c>
      <c r="G17" s="24">
        <f t="shared" si="6"/>
        <v>93.009418661764713</v>
      </c>
      <c r="H17" s="24">
        <f t="shared" si="6"/>
        <v>73.854393958083833</v>
      </c>
      <c r="I17" s="24">
        <f t="shared" si="6"/>
        <v>73.210855438596482</v>
      </c>
      <c r="J17" s="24">
        <f t="shared" si="6"/>
        <v>73.122610080536916</v>
      </c>
      <c r="K17" s="24">
        <f t="shared" si="6"/>
        <v>81.5039960397351</v>
      </c>
      <c r="L17" s="24">
        <f t="shared" si="6"/>
        <v>94.282927525362311</v>
      </c>
      <c r="M17" s="24">
        <f t="shared" si="6"/>
        <v>89.58893672332016</v>
      </c>
      <c r="N17" s="24">
        <f t="shared" si="6"/>
        <v>125.2085174137931</v>
      </c>
      <c r="O17" s="182">
        <f t="shared" si="6"/>
        <v>161.84818181818181</v>
      </c>
      <c r="P17" s="23">
        <f t="shared" ref="P17" si="7">P15/P7</f>
        <v>138.52850877192984</v>
      </c>
    </row>
    <row r="18" spans="2:18" ht="33" customHeight="1">
      <c r="B18" s="22" t="s">
        <v>62</v>
      </c>
      <c r="C18" s="21">
        <f>C15*Factors!C5</f>
        <v>155.18076818590251</v>
      </c>
      <c r="D18" s="21">
        <f>D15*Factors!C5</f>
        <v>189.24483416872934</v>
      </c>
      <c r="E18" s="21">
        <f>E15*Factors!C5</f>
        <v>165.37102418360257</v>
      </c>
      <c r="F18" s="21">
        <f>F15*Factors!C5</f>
        <v>169.27608212772793</v>
      </c>
      <c r="G18" s="21">
        <f>G15*Factors!C5</f>
        <v>212.19665983403385</v>
      </c>
      <c r="H18" s="21">
        <f>H15*Factors!C5</f>
        <v>165.52191491214793</v>
      </c>
      <c r="I18" s="21">
        <f>I15*Factors!C5</f>
        <v>140.00806000546774</v>
      </c>
      <c r="J18" s="21">
        <f>J15*Factors!C5</f>
        <v>146.21793477937038</v>
      </c>
      <c r="K18" s="21">
        <f>K15*Factors!C5</f>
        <v>165.16519773332746</v>
      </c>
      <c r="L18" s="21">
        <f>L15*Factors!C5</f>
        <v>174.61230189875963</v>
      </c>
      <c r="M18" s="21">
        <f>M15*Factors!C5</f>
        <v>152.09243041274607</v>
      </c>
      <c r="N18" s="21">
        <f>N15*Factors!C5</f>
        <v>194.91917048892975</v>
      </c>
      <c r="O18" s="184">
        <f>O15*Factors!C5</f>
        <v>238.92588440655308</v>
      </c>
      <c r="P18" s="20">
        <f>P15*Factors!C5</f>
        <v>211.93696101393496</v>
      </c>
    </row>
    <row r="19" spans="2:18" ht="33" customHeight="1">
      <c r="B19" s="245" t="s">
        <v>61</v>
      </c>
      <c r="C19" s="246"/>
      <c r="D19" s="246"/>
      <c r="E19" s="246"/>
      <c r="F19" s="246"/>
      <c r="G19" s="246"/>
      <c r="H19" s="246"/>
      <c r="I19" s="246"/>
      <c r="J19" s="246"/>
      <c r="K19" s="246"/>
      <c r="L19" s="246"/>
      <c r="M19" s="246"/>
      <c r="N19" s="246"/>
      <c r="O19" s="246"/>
      <c r="P19" s="247"/>
    </row>
    <row r="20" spans="2:18" ht="26" customHeight="1">
      <c r="B20" s="17" t="s">
        <v>51</v>
      </c>
      <c r="C20" s="19">
        <v>427.8</v>
      </c>
      <c r="D20" s="19">
        <v>263.3</v>
      </c>
      <c r="E20" s="19">
        <v>209</v>
      </c>
      <c r="F20" s="19">
        <v>184.7</v>
      </c>
      <c r="G20" s="19">
        <v>275.89999999999998</v>
      </c>
      <c r="H20" s="19">
        <v>383</v>
      </c>
      <c r="I20" s="19">
        <v>300.39999999999998</v>
      </c>
      <c r="J20" s="19">
        <v>319</v>
      </c>
      <c r="K20" s="19">
        <v>313.3</v>
      </c>
      <c r="L20" s="19">
        <v>216.8</v>
      </c>
      <c r="M20" s="19">
        <v>209.3</v>
      </c>
      <c r="N20" s="19">
        <v>113</v>
      </c>
      <c r="O20" s="185">
        <v>305.39999999999998</v>
      </c>
      <c r="P20" s="18">
        <v>267.10000000000002</v>
      </c>
    </row>
    <row r="21" spans="2:18" ht="29" customHeight="1">
      <c r="B21" s="17" t="s">
        <v>152</v>
      </c>
      <c r="C21" s="129">
        <f>(C20/C6)*1000</f>
        <v>7.951672862453532</v>
      </c>
      <c r="D21" s="129">
        <f>(D20/D6)*1000</f>
        <v>4.8940520446096656</v>
      </c>
      <c r="E21" s="129">
        <f t="shared" ref="E21:O21" si="8">(E20/E6)*1000</f>
        <v>3.8847583643122676</v>
      </c>
      <c r="F21" s="129">
        <f t="shared" si="8"/>
        <v>3.4330855018587356</v>
      </c>
      <c r="G21" s="129">
        <f t="shared" si="8"/>
        <v>5.1282527881040885</v>
      </c>
      <c r="H21" s="129">
        <f t="shared" si="8"/>
        <v>7.1189591078066918</v>
      </c>
      <c r="I21" s="129">
        <f t="shared" si="8"/>
        <v>5.5836431226765795</v>
      </c>
      <c r="J21" s="129">
        <f t="shared" si="8"/>
        <v>5.9293680297397762</v>
      </c>
      <c r="K21" s="129">
        <f t="shared" si="8"/>
        <v>5.8234200743494426</v>
      </c>
      <c r="L21" s="129">
        <f t="shared" si="8"/>
        <v>4.029739776951673</v>
      </c>
      <c r="M21" s="129">
        <f t="shared" si="8"/>
        <v>3.8903345724907066</v>
      </c>
      <c r="N21" s="129">
        <f t="shared" si="8"/>
        <v>2.1003717472118959</v>
      </c>
      <c r="O21" s="186">
        <f t="shared" si="8"/>
        <v>5.6765799256505574</v>
      </c>
      <c r="P21" s="130">
        <f t="shared" ref="P21" si="9">(P20/P6)*1000</f>
        <v>4.9646840148698885</v>
      </c>
    </row>
    <row r="22" spans="2:18" ht="29" customHeight="1">
      <c r="B22" s="17" t="s">
        <v>149</v>
      </c>
      <c r="C22" s="67">
        <f>(C20/C7)*1000</f>
        <v>1371.1538461538462</v>
      </c>
      <c r="D22" s="67">
        <f>(D20/D7)*1000</f>
        <v>817.7018633540373</v>
      </c>
      <c r="E22" s="67">
        <f t="shared" ref="E22:O22" si="10">(E20/E7)*1000</f>
        <v>635.25835866261389</v>
      </c>
      <c r="F22" s="67">
        <f t="shared" si="10"/>
        <v>559.69696969696975</v>
      </c>
      <c r="G22" s="67">
        <f t="shared" si="10"/>
        <v>811.47058823529403</v>
      </c>
      <c r="H22" s="67">
        <f t="shared" si="10"/>
        <v>1146.7065868263473</v>
      </c>
      <c r="I22" s="67">
        <f t="shared" si="10"/>
        <v>1054.0350877192982</v>
      </c>
      <c r="J22" s="67">
        <f t="shared" si="10"/>
        <v>1070.469798657718</v>
      </c>
      <c r="K22" s="67">
        <f t="shared" si="10"/>
        <v>1037.4172185430464</v>
      </c>
      <c r="L22" s="67">
        <f t="shared" si="10"/>
        <v>785.50724637681174</v>
      </c>
      <c r="M22" s="67">
        <f t="shared" si="10"/>
        <v>827.27272727272725</v>
      </c>
      <c r="N22" s="67">
        <f t="shared" si="10"/>
        <v>487.06896551724139</v>
      </c>
      <c r="O22" s="187">
        <f t="shared" si="10"/>
        <v>1388.1818181818182</v>
      </c>
      <c r="P22" s="131">
        <f t="shared" ref="P22" si="11">(P20/P7)*1000</f>
        <v>1171.4912280701756</v>
      </c>
    </row>
    <row r="23" spans="2:18" ht="30" customHeight="1">
      <c r="B23" s="17" t="s">
        <v>55</v>
      </c>
      <c r="C23" s="16">
        <f>(C20*Factors!C27)/1000</f>
        <v>1.3599762</v>
      </c>
      <c r="D23" s="16">
        <f>(D20*Factors!C27)/1000</f>
        <v>0.83703070000000002</v>
      </c>
      <c r="E23" s="16">
        <f>(E20*Factors!C27)/1000</f>
        <v>0.66441099999999997</v>
      </c>
      <c r="F23" s="16">
        <f>(F20*Factors!C27)/1000</f>
        <v>0.5871613</v>
      </c>
      <c r="G23" s="16">
        <f>(G20*Factors!C27)/1000</f>
        <v>0.87708609999999987</v>
      </c>
      <c r="H23" s="16">
        <f>(H20*Factors!C27)/1000</f>
        <v>1.217557</v>
      </c>
      <c r="I23" s="16">
        <f>(I20*Factors!C27)/1000</f>
        <v>0.95497159999999981</v>
      </c>
      <c r="J23" s="16">
        <f>(J20*Factors!C27)/1000</f>
        <v>1.0141009999999999</v>
      </c>
      <c r="K23" s="16">
        <f>(K20*Factors!C27)/1000</f>
        <v>0.99598069999999994</v>
      </c>
      <c r="L23" s="16">
        <f>(L20*Factors!C27)/1000</f>
        <v>0.68920719999999991</v>
      </c>
      <c r="M23" s="16">
        <f>(M20*Factors!C27)/1000</f>
        <v>0.66536469999999992</v>
      </c>
      <c r="N23" s="16">
        <f>(N20*Factors!C27)/1000</f>
        <v>0.35922699999999996</v>
      </c>
      <c r="O23" s="188">
        <f>(O20*Factors!C27)/1000</f>
        <v>0.9708665999999998</v>
      </c>
      <c r="P23" s="15">
        <f>(P20*Factors!C27)/1000</f>
        <v>0.8491109</v>
      </c>
    </row>
    <row r="24" spans="2:18" ht="32" customHeight="1">
      <c r="B24" s="303" t="s">
        <v>80</v>
      </c>
      <c r="C24" s="304"/>
      <c r="D24" s="304"/>
      <c r="E24" s="304"/>
      <c r="F24" s="304"/>
      <c r="G24" s="304"/>
      <c r="H24" s="304"/>
      <c r="I24" s="304"/>
      <c r="J24" s="304"/>
      <c r="K24" s="304"/>
      <c r="L24" s="304"/>
      <c r="M24" s="304"/>
      <c r="N24" s="304"/>
      <c r="O24" s="304"/>
      <c r="P24" s="305"/>
    </row>
    <row r="25" spans="2:18" ht="31" customHeight="1">
      <c r="B25" s="17" t="s">
        <v>54</v>
      </c>
      <c r="C25" s="59"/>
      <c r="D25" s="59"/>
      <c r="E25" s="59"/>
      <c r="F25" s="59"/>
      <c r="G25" s="59"/>
      <c r="H25" s="59"/>
      <c r="I25" s="59"/>
      <c r="J25" s="59"/>
      <c r="K25" s="59"/>
      <c r="L25" s="59"/>
      <c r="M25" s="59"/>
      <c r="N25" s="58">
        <v>80749.740000000005</v>
      </c>
      <c r="O25" s="190">
        <v>115424.531</v>
      </c>
      <c r="P25" s="57">
        <v>56515</v>
      </c>
    </row>
    <row r="26" spans="2:18" ht="28" customHeight="1">
      <c r="B26" s="17" t="s">
        <v>79</v>
      </c>
      <c r="C26" s="59"/>
      <c r="D26" s="59"/>
      <c r="E26" s="59"/>
      <c r="F26" s="59"/>
      <c r="G26" s="59"/>
      <c r="H26" s="59"/>
      <c r="I26" s="59"/>
      <c r="J26" s="59"/>
      <c r="K26" s="59"/>
      <c r="L26" s="59"/>
      <c r="M26" s="59"/>
      <c r="N26" s="58">
        <f>(N25/N6)*1000</f>
        <v>1500.9245353159852</v>
      </c>
      <c r="O26" s="190">
        <f>(O25/O6)*1000</f>
        <v>2145.4373791821563</v>
      </c>
      <c r="P26" s="57">
        <f>(P25/P6)*1000</f>
        <v>1050.4646840148698</v>
      </c>
    </row>
    <row r="27" spans="2:18" ht="28" customHeight="1">
      <c r="B27" s="17" t="s">
        <v>65</v>
      </c>
      <c r="C27" s="59"/>
      <c r="D27" s="59"/>
      <c r="E27" s="59"/>
      <c r="F27" s="59"/>
      <c r="G27" s="59"/>
      <c r="H27" s="59"/>
      <c r="I27" s="59"/>
      <c r="J27" s="59"/>
      <c r="K27" s="59"/>
      <c r="L27" s="59"/>
      <c r="M27" s="59"/>
      <c r="N27" s="58">
        <f>N25/N7</f>
        <v>348.05922413793104</v>
      </c>
      <c r="O27" s="190">
        <f>O25/O7</f>
        <v>524.65695909090914</v>
      </c>
      <c r="P27" s="57">
        <f>P25/P7</f>
        <v>247.87280701754386</v>
      </c>
    </row>
    <row r="28" spans="2:18" ht="31" customHeight="1" thickBot="1">
      <c r="B28" s="22" t="s">
        <v>78</v>
      </c>
      <c r="C28" s="55"/>
      <c r="D28" s="55"/>
      <c r="E28" s="55"/>
      <c r="F28" s="55"/>
      <c r="G28" s="55"/>
      <c r="H28" s="55"/>
      <c r="I28" s="55"/>
      <c r="J28" s="55"/>
      <c r="K28" s="55"/>
      <c r="L28" s="55"/>
      <c r="M28" s="55"/>
      <c r="N28" s="54">
        <f>(N25*Factors!C23)*-1</f>
        <v>-42.555112980000004</v>
      </c>
      <c r="O28" s="191">
        <f>(O25*Factors!C24)*-1</f>
        <v>-69.485567662000008</v>
      </c>
      <c r="P28" s="53">
        <f>(P25*Factors!C25)*-1</f>
        <v>-29.726890000000001</v>
      </c>
    </row>
    <row r="29" spans="2:18" ht="48" customHeight="1" thickTop="1" thickBot="1">
      <c r="B29" s="312" t="s">
        <v>60</v>
      </c>
      <c r="C29" s="313"/>
      <c r="D29" s="313"/>
      <c r="E29" s="313"/>
      <c r="F29" s="313"/>
      <c r="G29" s="313"/>
      <c r="H29" s="313"/>
      <c r="I29" s="313"/>
      <c r="J29" s="313"/>
      <c r="K29" s="313"/>
      <c r="L29" s="313"/>
      <c r="M29" s="313"/>
      <c r="N29" s="313"/>
      <c r="O29" s="313"/>
      <c r="P29" s="314"/>
    </row>
    <row r="30" spans="2:18" ht="34" customHeight="1" thickTop="1" thickBot="1">
      <c r="B30" s="13" t="s">
        <v>59</v>
      </c>
      <c r="C30" s="14">
        <f t="shared" ref="C30:O30" si="12">C8+C13+C18+C23</f>
        <v>386.97727918590255</v>
      </c>
      <c r="D30" s="14">
        <f t="shared" si="12"/>
        <v>422.5413624687294</v>
      </c>
      <c r="E30" s="14">
        <f t="shared" si="12"/>
        <v>383.67309148360255</v>
      </c>
      <c r="F30" s="14">
        <f t="shared" si="12"/>
        <v>371.86791912772793</v>
      </c>
      <c r="G30" s="14">
        <f t="shared" si="12"/>
        <v>368.91079283403383</v>
      </c>
      <c r="H30" s="14">
        <f t="shared" si="12"/>
        <v>337.39105521214793</v>
      </c>
      <c r="I30" s="14">
        <f t="shared" si="12"/>
        <v>304.91712690546774</v>
      </c>
      <c r="J30" s="14">
        <f t="shared" si="12"/>
        <v>318.46373627937038</v>
      </c>
      <c r="K30" s="14">
        <f t="shared" si="12"/>
        <v>321.2383523333275</v>
      </c>
      <c r="L30" s="14">
        <f t="shared" si="12"/>
        <v>355.15810229875962</v>
      </c>
      <c r="M30" s="14">
        <f t="shared" si="12"/>
        <v>296.07497241274604</v>
      </c>
      <c r="N30" s="14">
        <f t="shared" si="12"/>
        <v>279.25600808892972</v>
      </c>
      <c r="O30" s="14">
        <f t="shared" si="12"/>
        <v>363.15012750655308</v>
      </c>
      <c r="P30" s="14">
        <f t="shared" ref="P30" si="13">P8+P13+P18+P23</f>
        <v>308.637987013935</v>
      </c>
      <c r="R30" s="9"/>
    </row>
    <row r="31" spans="2:18" ht="33" customHeight="1" thickTop="1" thickBot="1">
      <c r="B31" s="13" t="s">
        <v>150</v>
      </c>
      <c r="C31" s="12">
        <f>(C30/C6)*1000</f>
        <v>7.1928862302212373</v>
      </c>
      <c r="D31" s="12">
        <f>(D30/D6)*1000</f>
        <v>7.8539286704224791</v>
      </c>
      <c r="E31" s="12">
        <f t="shared" ref="E31:O31" si="14">(E30/E6)*1000</f>
        <v>7.1314701019256983</v>
      </c>
      <c r="F31" s="12">
        <f t="shared" si="14"/>
        <v>6.9120431064633445</v>
      </c>
      <c r="G31" s="12">
        <f t="shared" si="14"/>
        <v>6.8570779337181005</v>
      </c>
      <c r="H31" s="12">
        <f t="shared" si="14"/>
        <v>6.2712092046867651</v>
      </c>
      <c r="I31" s="12">
        <f t="shared" si="14"/>
        <v>5.6676045893209617</v>
      </c>
      <c r="J31" s="12">
        <f t="shared" si="14"/>
        <v>5.9194003025905273</v>
      </c>
      <c r="K31" s="12">
        <f t="shared" si="14"/>
        <v>5.9709730916975365</v>
      </c>
      <c r="L31" s="12">
        <f t="shared" si="14"/>
        <v>6.6014517155903274</v>
      </c>
      <c r="M31" s="12">
        <f t="shared" si="14"/>
        <v>5.5032522753298521</v>
      </c>
      <c r="N31" s="12">
        <f t="shared" si="14"/>
        <v>5.1906321206120767</v>
      </c>
      <c r="O31" s="12">
        <f t="shared" si="14"/>
        <v>6.7500023700102796</v>
      </c>
      <c r="P31" s="12">
        <f t="shared" ref="P31" si="15">(P30/P6)*1000</f>
        <v>5.7367655578798331</v>
      </c>
      <c r="R31" s="9"/>
    </row>
    <row r="32" spans="2:18" ht="35" customHeight="1" thickTop="1" thickBot="1">
      <c r="B32" s="13" t="s">
        <v>58</v>
      </c>
      <c r="C32" s="12">
        <f t="shared" ref="C32:O32" si="16">C30/C7</f>
        <v>1.2403117922625082</v>
      </c>
      <c r="D32" s="12">
        <f t="shared" si="16"/>
        <v>1.3122402561140665</v>
      </c>
      <c r="E32" s="12">
        <f t="shared" si="16"/>
        <v>1.1661796093726522</v>
      </c>
      <c r="F32" s="12">
        <f t="shared" si="16"/>
        <v>1.1268724822052361</v>
      </c>
      <c r="G32" s="12">
        <f t="shared" si="16"/>
        <v>1.0850317436295112</v>
      </c>
      <c r="H32" s="12">
        <f t="shared" si="16"/>
        <v>1.0101528599166105</v>
      </c>
      <c r="I32" s="12">
        <f t="shared" si="16"/>
        <v>1.0698846558086588</v>
      </c>
      <c r="J32" s="12">
        <f t="shared" si="16"/>
        <v>1.0686702559710415</v>
      </c>
      <c r="K32" s="12">
        <f t="shared" si="16"/>
        <v>1.0637031534216141</v>
      </c>
      <c r="L32" s="12">
        <f t="shared" si="16"/>
        <v>1.2868047184737668</v>
      </c>
      <c r="M32" s="12">
        <f t="shared" si="16"/>
        <v>1.170256807955518</v>
      </c>
      <c r="N32" s="12">
        <f t="shared" si="16"/>
        <v>1.2036896900384901</v>
      </c>
      <c r="O32" s="12">
        <f t="shared" si="16"/>
        <v>1.6506823977570595</v>
      </c>
      <c r="P32" s="12">
        <f t="shared" ref="P32" si="17">P30/P7</f>
        <v>1.3536753816400657</v>
      </c>
      <c r="R32" s="9"/>
    </row>
    <row r="33" spans="2:17" ht="14" customHeight="1" thickTop="1">
      <c r="B33" s="11"/>
      <c r="C33" s="10"/>
      <c r="D33" s="10"/>
      <c r="E33" s="10"/>
      <c r="F33" s="10"/>
      <c r="G33" s="10"/>
      <c r="H33" s="10"/>
      <c r="I33" s="10"/>
      <c r="J33" s="10"/>
      <c r="K33" s="10"/>
      <c r="L33" s="10"/>
      <c r="M33" s="9"/>
      <c r="N33" s="9"/>
      <c r="O33" s="9"/>
      <c r="P33" s="156"/>
    </row>
    <row r="34" spans="2:17" ht="26" customHeight="1">
      <c r="B34" s="261" t="s">
        <v>57</v>
      </c>
      <c r="C34" s="262"/>
      <c r="D34" s="262"/>
      <c r="E34" s="263"/>
      <c r="F34" s="263"/>
      <c r="G34" s="264"/>
      <c r="H34" s="270" t="s">
        <v>56</v>
      </c>
      <c r="I34" s="271"/>
      <c r="J34" s="271"/>
      <c r="K34" s="271"/>
      <c r="L34" s="271"/>
      <c r="M34" s="271"/>
      <c r="N34" s="271"/>
      <c r="O34" s="271"/>
      <c r="P34" s="272"/>
    </row>
    <row r="35" spans="2:17" ht="26" customHeight="1">
      <c r="B35" s="265" t="s">
        <v>55</v>
      </c>
      <c r="C35" s="248" t="s">
        <v>54</v>
      </c>
      <c r="D35" s="248" t="s">
        <v>53</v>
      </c>
      <c r="E35" s="249" t="s">
        <v>52</v>
      </c>
      <c r="F35" s="251" t="s">
        <v>51</v>
      </c>
      <c r="G35" s="253" t="s">
        <v>50</v>
      </c>
      <c r="H35" s="273" t="s">
        <v>49</v>
      </c>
      <c r="I35" s="274"/>
      <c r="J35" s="274"/>
      <c r="K35" s="274"/>
      <c r="L35" s="274"/>
      <c r="M35" s="274"/>
      <c r="N35" s="274"/>
      <c r="O35" s="274"/>
      <c r="P35" s="275"/>
      <c r="Q35" s="68"/>
    </row>
    <row r="36" spans="2:17" ht="26" customHeight="1">
      <c r="B36" s="266"/>
      <c r="C36" s="248"/>
      <c r="D36" s="248"/>
      <c r="E36" s="250"/>
      <c r="F36" s="252"/>
      <c r="G36" s="254"/>
      <c r="H36" s="273" t="s">
        <v>48</v>
      </c>
      <c r="I36" s="274"/>
      <c r="J36" s="274"/>
      <c r="K36" s="274"/>
      <c r="L36" s="274"/>
      <c r="M36" s="274"/>
      <c r="N36" s="274"/>
      <c r="O36" s="274"/>
      <c r="P36" s="275"/>
      <c r="Q36" s="68"/>
    </row>
    <row r="37" spans="2:17" ht="48" customHeight="1">
      <c r="B37" s="281" t="s">
        <v>47</v>
      </c>
      <c r="C37" s="283" t="s">
        <v>46</v>
      </c>
      <c r="D37" s="285" t="s">
        <v>45</v>
      </c>
      <c r="E37" s="287" t="s">
        <v>44</v>
      </c>
      <c r="F37" s="289" t="s">
        <v>43</v>
      </c>
      <c r="G37" s="279" t="s">
        <v>42</v>
      </c>
      <c r="H37" s="273" t="s">
        <v>41</v>
      </c>
      <c r="I37" s="274"/>
      <c r="J37" s="274"/>
      <c r="K37" s="274"/>
      <c r="L37" s="274"/>
      <c r="M37" s="274"/>
      <c r="N37" s="274"/>
      <c r="O37" s="274"/>
      <c r="P37" s="275"/>
      <c r="Q37" s="68"/>
    </row>
    <row r="38" spans="2:17" ht="26" customHeight="1" thickBot="1">
      <c r="B38" s="282"/>
      <c r="C38" s="284"/>
      <c r="D38" s="286"/>
      <c r="E38" s="288"/>
      <c r="F38" s="290"/>
      <c r="G38" s="280"/>
      <c r="H38" s="276" t="s">
        <v>87</v>
      </c>
      <c r="I38" s="277"/>
      <c r="J38" s="277"/>
      <c r="K38" s="277"/>
      <c r="L38" s="277"/>
      <c r="M38" s="277"/>
      <c r="N38" s="277"/>
      <c r="O38" s="277"/>
      <c r="P38" s="278"/>
    </row>
    <row r="39" spans="2:17" ht="22" customHeight="1" thickTop="1">
      <c r="H39" s="69"/>
      <c r="I39" s="69"/>
      <c r="J39" s="69"/>
      <c r="K39" s="70"/>
      <c r="L39" s="69"/>
      <c r="M39" s="69"/>
      <c r="N39" s="69"/>
      <c r="O39" s="69"/>
    </row>
    <row r="40" spans="2:17" ht="17" customHeight="1">
      <c r="N40" s="68"/>
    </row>
    <row r="41" spans="2:17" ht="17" customHeight="1"/>
    <row r="42" spans="2:17" ht="17" customHeight="1"/>
    <row r="43" spans="2:17" ht="17" customHeight="1"/>
    <row r="44" spans="2:17" ht="17" customHeight="1"/>
    <row r="45" spans="2:17" ht="17" customHeight="1"/>
    <row r="46" spans="2:17" ht="17" customHeight="1"/>
    <row r="47" spans="2:17" ht="50" customHeight="1"/>
    <row r="48" spans="2:17" ht="17" customHeight="1"/>
  </sheetData>
  <mergeCells count="27">
    <mergeCell ref="B24:P24"/>
    <mergeCell ref="B3:D3"/>
    <mergeCell ref="B2:G2"/>
    <mergeCell ref="F35:F36"/>
    <mergeCell ref="G35:G36"/>
    <mergeCell ref="B34:G34"/>
    <mergeCell ref="B4:J4"/>
    <mergeCell ref="M2:P4"/>
    <mergeCell ref="B9:P9"/>
    <mergeCell ref="B14:P14"/>
    <mergeCell ref="B19:P19"/>
    <mergeCell ref="H38:P38"/>
    <mergeCell ref="B29:P29"/>
    <mergeCell ref="H34:P34"/>
    <mergeCell ref="H35:P35"/>
    <mergeCell ref="H36:P36"/>
    <mergeCell ref="H37:P37"/>
    <mergeCell ref="B35:B36"/>
    <mergeCell ref="C35:C36"/>
    <mergeCell ref="D35:D36"/>
    <mergeCell ref="E35:E36"/>
    <mergeCell ref="G37:G38"/>
    <mergeCell ref="B37:B38"/>
    <mergeCell ref="C37:C38"/>
    <mergeCell ref="D37:D38"/>
    <mergeCell ref="E37:E38"/>
    <mergeCell ref="F37:F38"/>
  </mergeCells>
  <pageMargins left="0.7" right="0.7" top="0.75" bottom="0.75" header="0.3" footer="0.3"/>
  <pageSetup scale="39" orientation="landscape"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DEFE-AA4F-A542-9713-4B899A7E23BA}">
  <sheetPr>
    <pageSetUpPr fitToPage="1"/>
  </sheetPr>
  <dimension ref="B1:P34"/>
  <sheetViews>
    <sheetView topLeftCell="E3" zoomScale="60" zoomScaleNormal="6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97</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41631</v>
      </c>
      <c r="D6" s="38">
        <v>41631</v>
      </c>
      <c r="E6" s="38">
        <v>41631</v>
      </c>
      <c r="F6" s="38">
        <v>41631</v>
      </c>
      <c r="G6" s="38">
        <v>41631</v>
      </c>
      <c r="H6" s="38">
        <v>41631</v>
      </c>
      <c r="I6" s="38">
        <v>41631</v>
      </c>
      <c r="J6" s="38">
        <v>41631</v>
      </c>
      <c r="K6" s="38">
        <v>41631</v>
      </c>
      <c r="L6" s="38">
        <v>41631</v>
      </c>
      <c r="M6" s="38">
        <v>41631</v>
      </c>
      <c r="N6" s="38">
        <v>41631</v>
      </c>
      <c r="O6" s="178">
        <v>41631</v>
      </c>
      <c r="P6" s="37">
        <v>41631</v>
      </c>
    </row>
    <row r="7" spans="2:16" ht="26">
      <c r="B7" s="22" t="s">
        <v>68</v>
      </c>
      <c r="C7" s="35">
        <v>227</v>
      </c>
      <c r="D7" s="36">
        <v>252</v>
      </c>
      <c r="E7" s="36">
        <v>257</v>
      </c>
      <c r="F7" s="36">
        <v>246</v>
      </c>
      <c r="G7" s="36">
        <v>239</v>
      </c>
      <c r="H7" s="35">
        <v>248</v>
      </c>
      <c r="I7" s="34">
        <v>244</v>
      </c>
      <c r="J7" s="34">
        <v>254</v>
      </c>
      <c r="K7" s="34">
        <v>255</v>
      </c>
      <c r="L7" s="34">
        <v>275</v>
      </c>
      <c r="M7" s="34">
        <v>274</v>
      </c>
      <c r="N7" s="34">
        <v>256</v>
      </c>
      <c r="O7" s="179">
        <v>250</v>
      </c>
      <c r="P7" s="33">
        <v>241</v>
      </c>
    </row>
    <row r="8" spans="2:16" ht="26">
      <c r="B8" s="17" t="s">
        <v>67</v>
      </c>
      <c r="C8" s="32">
        <v>-1.0212000000000001</v>
      </c>
      <c r="D8" s="32">
        <v>-1.0212000000000001</v>
      </c>
      <c r="E8" s="32">
        <v>-1.0212000000000001</v>
      </c>
      <c r="F8" s="32">
        <v>-1.0212000000000001</v>
      </c>
      <c r="G8" s="32">
        <v>-1.0212000000000001</v>
      </c>
      <c r="H8" s="32">
        <v>-1.0212000000000001</v>
      </c>
      <c r="I8" s="32">
        <v>-1.0212000000000001</v>
      </c>
      <c r="J8" s="32">
        <v>-1.0212000000000001</v>
      </c>
      <c r="K8" s="32">
        <v>-1.0212000000000001</v>
      </c>
      <c r="L8" s="32">
        <v>-1.0212000000000001</v>
      </c>
      <c r="M8" s="32">
        <v>-1.0212000000000001</v>
      </c>
      <c r="N8" s="32">
        <v>-1.0212000000000001</v>
      </c>
      <c r="O8" s="180">
        <v>-1.0212000000000001</v>
      </c>
      <c r="P8" s="31">
        <v>-1.0212000000000001</v>
      </c>
    </row>
    <row r="9" spans="2:16" ht="34">
      <c r="B9" s="292" t="s">
        <v>66</v>
      </c>
      <c r="C9" s="293"/>
      <c r="D9" s="293"/>
      <c r="E9" s="293"/>
      <c r="F9" s="293"/>
      <c r="G9" s="293"/>
      <c r="H9" s="293"/>
      <c r="I9" s="293"/>
      <c r="J9" s="293"/>
      <c r="K9" s="293"/>
      <c r="L9" s="293"/>
      <c r="M9" s="293"/>
      <c r="N9" s="293"/>
      <c r="O9" s="293"/>
      <c r="P9" s="295"/>
    </row>
    <row r="10" spans="2:16" ht="26">
      <c r="B10" s="17" t="s">
        <v>54</v>
      </c>
      <c r="C10" s="28">
        <v>294400</v>
      </c>
      <c r="D10" s="28">
        <v>260960</v>
      </c>
      <c r="E10" s="28">
        <v>224044.1</v>
      </c>
      <c r="F10" s="28">
        <v>197738.7</v>
      </c>
      <c r="G10" s="28">
        <v>193577.1</v>
      </c>
      <c r="H10" s="28">
        <v>197710</v>
      </c>
      <c r="I10" s="28">
        <v>201983.3</v>
      </c>
      <c r="J10" s="28">
        <v>224166.6</v>
      </c>
      <c r="K10" s="28">
        <v>231752.4</v>
      </c>
      <c r="L10" s="28">
        <v>218307.6</v>
      </c>
      <c r="M10" s="28">
        <v>203300</v>
      </c>
      <c r="N10" s="28">
        <v>159600</v>
      </c>
      <c r="O10" s="181">
        <v>259839.9</v>
      </c>
      <c r="P10" s="30">
        <v>253776.6</v>
      </c>
    </row>
    <row r="11" spans="2:16" ht="26">
      <c r="B11" s="17" t="s">
        <v>79</v>
      </c>
      <c r="C11" s="24">
        <f>(C10/C6)*1000</f>
        <v>7071.6533352549777</v>
      </c>
      <c r="D11" s="24">
        <f>(D10/D6)*1000</f>
        <v>6268.4057553265602</v>
      </c>
      <c r="E11" s="24">
        <f t="shared" ref="E11:O11" si="0">(E10/E6)*1000</f>
        <v>5381.665105330163</v>
      </c>
      <c r="F11" s="24">
        <f t="shared" si="0"/>
        <v>4749.7946241983136</v>
      </c>
      <c r="G11" s="24">
        <f t="shared" si="0"/>
        <v>4649.8306550407151</v>
      </c>
      <c r="H11" s="24">
        <f t="shared" si="0"/>
        <v>4749.1052340803726</v>
      </c>
      <c r="I11" s="24">
        <f t="shared" si="0"/>
        <v>4851.7522999687726</v>
      </c>
      <c r="J11" s="24">
        <f t="shared" si="0"/>
        <v>5384.6076241262517</v>
      </c>
      <c r="K11" s="24">
        <f t="shared" si="0"/>
        <v>5566.8228003170716</v>
      </c>
      <c r="L11" s="24">
        <f t="shared" si="0"/>
        <v>5243.8711537075742</v>
      </c>
      <c r="M11" s="24">
        <f t="shared" si="0"/>
        <v>4883.3801734284543</v>
      </c>
      <c r="N11" s="24">
        <f t="shared" si="0"/>
        <v>3833.6816314765438</v>
      </c>
      <c r="O11" s="182">
        <f t="shared" si="0"/>
        <v>6241.5003242775811</v>
      </c>
      <c r="P11" s="23">
        <f t="shared" ref="P11" si="1">(P10/P6)*1000</f>
        <v>6095.8564531238735</v>
      </c>
    </row>
    <row r="12" spans="2:16" ht="26">
      <c r="B12" s="17" t="s">
        <v>65</v>
      </c>
      <c r="C12" s="24">
        <f t="shared" ref="C12:O12" si="2">C10/C7</f>
        <v>1296.9162995594713</v>
      </c>
      <c r="D12" s="24">
        <f t="shared" si="2"/>
        <v>1035.5555555555557</v>
      </c>
      <c r="E12" s="24">
        <f t="shared" si="2"/>
        <v>871.76692607003895</v>
      </c>
      <c r="F12" s="24">
        <f t="shared" si="2"/>
        <v>803.81585365853664</v>
      </c>
      <c r="G12" s="24">
        <f t="shared" si="2"/>
        <v>809.94602510460254</v>
      </c>
      <c r="H12" s="24">
        <f t="shared" si="2"/>
        <v>797.2177419354839</v>
      </c>
      <c r="I12" s="24">
        <f t="shared" si="2"/>
        <v>827.80040983606557</v>
      </c>
      <c r="J12" s="24">
        <f t="shared" si="2"/>
        <v>882.54566929133864</v>
      </c>
      <c r="K12" s="24">
        <f t="shared" si="2"/>
        <v>908.83294117647051</v>
      </c>
      <c r="L12" s="24">
        <f t="shared" si="2"/>
        <v>793.84581818181823</v>
      </c>
      <c r="M12" s="24">
        <f t="shared" si="2"/>
        <v>741.97080291970804</v>
      </c>
      <c r="N12" s="24">
        <f t="shared" si="2"/>
        <v>623.4375</v>
      </c>
      <c r="O12" s="182">
        <f t="shared" si="2"/>
        <v>1039.3596</v>
      </c>
      <c r="P12" s="23">
        <f t="shared" ref="P12" si="3">P10/P7</f>
        <v>1053.0149377593361</v>
      </c>
    </row>
    <row r="13" spans="2:16" ht="26">
      <c r="B13" s="17" t="s">
        <v>55</v>
      </c>
      <c r="C13" s="24">
        <f>C10*Factors!C12</f>
        <v>226.39360000000002</v>
      </c>
      <c r="D13" s="24">
        <f>D10*Factors!C13</f>
        <v>198.06864000000002</v>
      </c>
      <c r="E13" s="24">
        <f>E10*Factors!C14</f>
        <v>167.13689860000002</v>
      </c>
      <c r="F13" s="24">
        <f>F10*Factors!C15</f>
        <v>155.42261820000002</v>
      </c>
      <c r="G13" s="24">
        <f>G10*Factors!C16</f>
        <v>142.4727456</v>
      </c>
      <c r="H13" s="24">
        <f>H10*Factors!C17</f>
        <v>143.53745999999998</v>
      </c>
      <c r="I13" s="24">
        <f>I10*Factors!C18</f>
        <v>144.2160762</v>
      </c>
      <c r="J13" s="24">
        <f>J10*Factors!C19</f>
        <v>151.9849548</v>
      </c>
      <c r="K13" s="24">
        <f>K10*Factors!C20</f>
        <v>158.05513679999999</v>
      </c>
      <c r="L13" s="24">
        <f>L10*Factors!C21</f>
        <v>150.85055159999999</v>
      </c>
      <c r="M13" s="24">
        <f>M10*Factors!C22</f>
        <v>131.9417</v>
      </c>
      <c r="N13" s="24">
        <f>N10*Factors!C23</f>
        <v>84.109200000000001</v>
      </c>
      <c r="O13" s="182">
        <f>O10*Factors!C24</f>
        <v>156.42361979999998</v>
      </c>
      <c r="P13" s="23">
        <f>P10*Factors!C25</f>
        <v>133.48649159999999</v>
      </c>
    </row>
    <row r="14" spans="2:16" ht="34">
      <c r="B14" s="292" t="s">
        <v>64</v>
      </c>
      <c r="C14" s="293"/>
      <c r="D14" s="293"/>
      <c r="E14" s="293"/>
      <c r="F14" s="293"/>
      <c r="G14" s="293"/>
      <c r="H14" s="293"/>
      <c r="I14" s="293"/>
      <c r="J14" s="293"/>
      <c r="K14" s="293"/>
      <c r="L14" s="293"/>
      <c r="M14" s="293"/>
      <c r="N14" s="293"/>
      <c r="O14" s="293"/>
      <c r="P14" s="295"/>
    </row>
    <row r="15" spans="2:16" ht="26">
      <c r="B15" s="17" t="s">
        <v>52</v>
      </c>
      <c r="C15" s="28">
        <v>30277.732651999999</v>
      </c>
      <c r="D15" s="28">
        <v>22139.668765999999</v>
      </c>
      <c r="E15" s="28">
        <v>14230.82196901</v>
      </c>
      <c r="F15" s="28">
        <v>15825.301525999999</v>
      </c>
      <c r="G15" s="28">
        <v>21926.522357999998</v>
      </c>
      <c r="H15" s="28">
        <v>30332.190896</v>
      </c>
      <c r="I15" s="28">
        <v>16905.711286000002</v>
      </c>
      <c r="J15" s="28">
        <v>21451.9567446</v>
      </c>
      <c r="K15" s="28">
        <v>25623.560649800002</v>
      </c>
      <c r="L15" s="28">
        <v>23666.831805999998</v>
      </c>
      <c r="M15" s="28">
        <v>22273.975381</v>
      </c>
      <c r="N15" s="28">
        <v>25361.355970000001</v>
      </c>
      <c r="O15" s="183">
        <v>33705.699999999997</v>
      </c>
      <c r="P15" s="27">
        <v>24255.7</v>
      </c>
    </row>
    <row r="16" spans="2:16" ht="26">
      <c r="B16" s="17" t="s">
        <v>147</v>
      </c>
      <c r="C16" s="24">
        <f>(C15/C6)*1000</f>
        <v>727.28814229780687</v>
      </c>
      <c r="D16" s="24">
        <f>(D15/D6)*1000</f>
        <v>531.80727741346584</v>
      </c>
      <c r="E16" s="24">
        <f t="shared" ref="E16:O16" si="4">(E15/E6)*1000</f>
        <v>341.83233573562973</v>
      </c>
      <c r="F16" s="24">
        <f t="shared" si="4"/>
        <v>380.13263015541304</v>
      </c>
      <c r="G16" s="24">
        <f t="shared" si="4"/>
        <v>526.68738099012751</v>
      </c>
      <c r="H16" s="24">
        <f t="shared" si="4"/>
        <v>728.59625990247662</v>
      </c>
      <c r="I16" s="24">
        <f t="shared" si="4"/>
        <v>406.08467934952324</v>
      </c>
      <c r="J16" s="24">
        <f t="shared" si="4"/>
        <v>515.2880484398645</v>
      </c>
      <c r="K16" s="24">
        <f t="shared" si="4"/>
        <v>615.49231701856786</v>
      </c>
      <c r="L16" s="24">
        <f t="shared" si="4"/>
        <v>568.49059129014438</v>
      </c>
      <c r="M16" s="24">
        <f t="shared" si="4"/>
        <v>535.03339773245898</v>
      </c>
      <c r="N16" s="24">
        <f t="shared" si="4"/>
        <v>609.19401335543216</v>
      </c>
      <c r="O16" s="182">
        <f t="shared" si="4"/>
        <v>809.62984314573271</v>
      </c>
      <c r="P16" s="23">
        <f t="shared" ref="P16" si="5">(P15/P6)*1000</f>
        <v>582.63553601883211</v>
      </c>
    </row>
    <row r="17" spans="2:16" ht="26">
      <c r="B17" s="17" t="s">
        <v>63</v>
      </c>
      <c r="C17" s="24">
        <f t="shared" ref="C17:O17" si="6">C15/C7</f>
        <v>133.38208216740088</v>
      </c>
      <c r="D17" s="24">
        <f t="shared" si="6"/>
        <v>87.855828436507934</v>
      </c>
      <c r="E17" s="24">
        <f t="shared" si="6"/>
        <v>55.372848128443579</v>
      </c>
      <c r="F17" s="24">
        <f t="shared" si="6"/>
        <v>64.330494008130074</v>
      </c>
      <c r="G17" s="24">
        <f t="shared" si="6"/>
        <v>91.742771372384937</v>
      </c>
      <c r="H17" s="24">
        <f t="shared" si="6"/>
        <v>122.30722135483872</v>
      </c>
      <c r="I17" s="24">
        <f t="shared" si="6"/>
        <v>69.285701991803279</v>
      </c>
      <c r="J17" s="24">
        <f t="shared" si="6"/>
        <v>84.456522616535437</v>
      </c>
      <c r="K17" s="24">
        <f t="shared" si="6"/>
        <v>100.48455156784314</v>
      </c>
      <c r="L17" s="24">
        <f t="shared" si="6"/>
        <v>86.06120656727272</v>
      </c>
      <c r="M17" s="24">
        <f t="shared" si="6"/>
        <v>81.291880952554749</v>
      </c>
      <c r="N17" s="24">
        <f t="shared" si="6"/>
        <v>99.067796757812502</v>
      </c>
      <c r="O17" s="182">
        <f t="shared" si="6"/>
        <v>134.8228</v>
      </c>
      <c r="P17" s="23">
        <f t="shared" ref="P17" si="7">P15/P7</f>
        <v>100.64605809128631</v>
      </c>
    </row>
    <row r="18" spans="2:16" ht="26">
      <c r="B18" s="22" t="s">
        <v>62</v>
      </c>
      <c r="C18" s="21">
        <f>C15*Factors!C5</f>
        <v>203.16834664652816</v>
      </c>
      <c r="D18" s="21">
        <f>D15*Factors!C5</f>
        <v>148.56065842806362</v>
      </c>
      <c r="E18" s="21">
        <f>E15*Factors!C5</f>
        <v>95.491052916535679</v>
      </c>
      <c r="F18" s="21">
        <f>F15*Factors!C5</f>
        <v>106.19026144310112</v>
      </c>
      <c r="G18" s="21">
        <f>G15*Factors!C5</f>
        <v>147.13041251748859</v>
      </c>
      <c r="H18" s="21">
        <f>H15*Factors!C5</f>
        <v>203.53377002620857</v>
      </c>
      <c r="I18" s="21">
        <f>I15*Factors!C5</f>
        <v>113.43998080494617</v>
      </c>
      <c r="J18" s="21">
        <f>J15*Factors!C5</f>
        <v>143.94600263587864</v>
      </c>
      <c r="K18" s="21">
        <f>K15*Factors!C5</f>
        <v>171.93812073880736</v>
      </c>
      <c r="L18" s="21">
        <f>L15*Factors!C5</f>
        <v>158.80816254148641</v>
      </c>
      <c r="M18" s="21">
        <f>M15*Factors!C5</f>
        <v>149.46187693167042</v>
      </c>
      <c r="N18" s="21">
        <f>N15*Factors!C5</f>
        <v>170.17868611104868</v>
      </c>
      <c r="O18" s="184">
        <f>O15*Factors!C5</f>
        <v>226.17054652906921</v>
      </c>
      <c r="P18" s="20">
        <f>P15*Factors!C5</f>
        <v>162.75956071065562</v>
      </c>
    </row>
    <row r="19" spans="2:16" ht="34">
      <c r="B19" s="245" t="s">
        <v>61</v>
      </c>
      <c r="C19" s="246"/>
      <c r="D19" s="246"/>
      <c r="E19" s="246"/>
      <c r="F19" s="246"/>
      <c r="G19" s="246"/>
      <c r="H19" s="246"/>
      <c r="I19" s="246"/>
      <c r="J19" s="246"/>
      <c r="K19" s="246"/>
      <c r="L19" s="246"/>
      <c r="M19" s="246"/>
      <c r="N19" s="246"/>
      <c r="O19" s="246"/>
      <c r="P19" s="247"/>
    </row>
    <row r="20" spans="2:16" ht="26">
      <c r="B20" s="17" t="s">
        <v>51</v>
      </c>
      <c r="C20" s="19">
        <v>217.1</v>
      </c>
      <c r="D20" s="19">
        <v>164.2</v>
      </c>
      <c r="E20" s="19">
        <v>253</v>
      </c>
      <c r="F20" s="19">
        <v>266.60000000000002</v>
      </c>
      <c r="G20" s="19">
        <v>255</v>
      </c>
      <c r="H20" s="19">
        <v>252</v>
      </c>
      <c r="I20" s="19">
        <v>269.60000000000002</v>
      </c>
      <c r="J20" s="19">
        <v>266.8</v>
      </c>
      <c r="K20" s="19">
        <v>275</v>
      </c>
      <c r="L20" s="19">
        <v>233.1</v>
      </c>
      <c r="M20" s="19">
        <v>119</v>
      </c>
      <c r="N20" s="19">
        <v>231.1</v>
      </c>
      <c r="O20" s="185">
        <v>337</v>
      </c>
      <c r="P20" s="18">
        <v>284.89999999999998</v>
      </c>
    </row>
    <row r="21" spans="2:16" ht="26">
      <c r="B21" s="17" t="s">
        <v>152</v>
      </c>
      <c r="C21" s="129">
        <f>(C20/C6)*1000</f>
        <v>5.2148639235185321</v>
      </c>
      <c r="D21" s="129">
        <f>(D20/D6)*1000</f>
        <v>3.9441762148399024</v>
      </c>
      <c r="E21" s="129">
        <f t="shared" ref="E21:O21" si="8">(E20/E6)*1000</f>
        <v>6.077202084984747</v>
      </c>
      <c r="F21" s="129">
        <f t="shared" si="8"/>
        <v>6.4038817227546785</v>
      </c>
      <c r="G21" s="129">
        <f t="shared" si="8"/>
        <v>6.125243208186208</v>
      </c>
      <c r="H21" s="129">
        <f t="shared" si="8"/>
        <v>6.0531815233840174</v>
      </c>
      <c r="I21" s="129">
        <f t="shared" si="8"/>
        <v>6.4759434075568691</v>
      </c>
      <c r="J21" s="129">
        <f t="shared" si="8"/>
        <v>6.4086858350748246</v>
      </c>
      <c r="K21" s="129">
        <f t="shared" si="8"/>
        <v>6.6056544402008122</v>
      </c>
      <c r="L21" s="129">
        <f t="shared" si="8"/>
        <v>5.5991929091302151</v>
      </c>
      <c r="M21" s="129">
        <f t="shared" si="8"/>
        <v>2.8584468304868969</v>
      </c>
      <c r="N21" s="129">
        <f t="shared" si="8"/>
        <v>5.5511517859287549</v>
      </c>
      <c r="O21" s="186">
        <f t="shared" si="8"/>
        <v>8.0949292594460847</v>
      </c>
      <c r="P21" s="130">
        <f t="shared" ref="P21" si="9">(P20/P6)*1000</f>
        <v>6.8434580000480407</v>
      </c>
    </row>
    <row r="22" spans="2:16" ht="26">
      <c r="B22" s="17" t="s">
        <v>149</v>
      </c>
      <c r="C22" s="67">
        <f>(C20/C7)*1000</f>
        <v>956.38766519823787</v>
      </c>
      <c r="D22" s="67">
        <f>(D20/D7)*1000</f>
        <v>651.58730158730145</v>
      </c>
      <c r="E22" s="67">
        <f t="shared" ref="E22:O22" si="10">(E20/E7)*1000</f>
        <v>984.43579766536971</v>
      </c>
      <c r="F22" s="67">
        <f t="shared" si="10"/>
        <v>1083.739837398374</v>
      </c>
      <c r="G22" s="67">
        <f t="shared" si="10"/>
        <v>1066.9456066945606</v>
      </c>
      <c r="H22" s="67">
        <f t="shared" si="10"/>
        <v>1016.1290322580645</v>
      </c>
      <c r="I22" s="67">
        <f t="shared" si="10"/>
        <v>1104.9180327868853</v>
      </c>
      <c r="J22" s="67">
        <f t="shared" si="10"/>
        <v>1050.3937007874015</v>
      </c>
      <c r="K22" s="67">
        <f t="shared" si="10"/>
        <v>1078.4313725490194</v>
      </c>
      <c r="L22" s="67">
        <f t="shared" si="10"/>
        <v>847.63636363636363</v>
      </c>
      <c r="M22" s="67">
        <f t="shared" si="10"/>
        <v>434.30656934306575</v>
      </c>
      <c r="N22" s="67">
        <f t="shared" si="10"/>
        <v>902.734375</v>
      </c>
      <c r="O22" s="187">
        <f t="shared" si="10"/>
        <v>1348</v>
      </c>
      <c r="P22" s="131">
        <f t="shared" ref="P22" si="11">(P20/P7)*1000</f>
        <v>1182.1576763485475</v>
      </c>
    </row>
    <row r="23" spans="2:16" ht="27" thickBot="1">
      <c r="B23" s="22" t="s">
        <v>55</v>
      </c>
      <c r="C23" s="167">
        <f>(C20*Factors!C27)/1000</f>
        <v>0.69016089999999997</v>
      </c>
      <c r="D23" s="167">
        <f>(D20*Factors!C27)/1000</f>
        <v>0.52199179999999989</v>
      </c>
      <c r="E23" s="167">
        <f>(E20*Factors!C27)/1000</f>
        <v>0.80428699999999997</v>
      </c>
      <c r="F23" s="167">
        <f>(F20*Factors!C27)/1000</f>
        <v>0.84752139999999998</v>
      </c>
      <c r="G23" s="167">
        <f>(G20*Factors!C27)/1000</f>
        <v>0.81064499999999995</v>
      </c>
      <c r="H23" s="167">
        <f>(H20*Factors!C27)/1000</f>
        <v>0.80110799999999993</v>
      </c>
      <c r="I23" s="167">
        <f>(I20*Factors!C27)/1000</f>
        <v>0.8570584</v>
      </c>
      <c r="J23" s="167">
        <f>(J20*Factors!C27)/1000</f>
        <v>0.84815719999999994</v>
      </c>
      <c r="K23" s="167">
        <f>(K20*Factors!C27)/1000</f>
        <v>0.87422499999999992</v>
      </c>
      <c r="L23" s="167">
        <f>(L20*Factors!C27)/1000</f>
        <v>0.74102489999999988</v>
      </c>
      <c r="M23" s="167">
        <f>(M20*Factors!C27)/1000</f>
        <v>0.378301</v>
      </c>
      <c r="N23" s="167">
        <f>(N20*Factors!C27)/1000</f>
        <v>0.7346668999999999</v>
      </c>
      <c r="O23" s="189">
        <f>(O20*Factors!C27)/1000</f>
        <v>1.0713229999999998</v>
      </c>
      <c r="P23" s="168">
        <f>(P20*Factors!C27)/1000</f>
        <v>0.90569709999999981</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14">
        <f t="shared" ref="C25:O25" si="12">C8+C13+C18+C23</f>
        <v>429.23090754652821</v>
      </c>
      <c r="D25" s="14">
        <f t="shared" si="12"/>
        <v>346.13009022806364</v>
      </c>
      <c r="E25" s="14">
        <f t="shared" si="12"/>
        <v>262.41103851653571</v>
      </c>
      <c r="F25" s="14">
        <f t="shared" si="12"/>
        <v>261.43920104310115</v>
      </c>
      <c r="G25" s="14">
        <f t="shared" si="12"/>
        <v>289.39260311748865</v>
      </c>
      <c r="H25" s="14">
        <f t="shared" si="12"/>
        <v>346.85113802620856</v>
      </c>
      <c r="I25" s="14">
        <f t="shared" si="12"/>
        <v>257.49191540494621</v>
      </c>
      <c r="J25" s="14">
        <f t="shared" si="12"/>
        <v>295.75791463587865</v>
      </c>
      <c r="K25" s="14">
        <f t="shared" si="12"/>
        <v>329.84628253880737</v>
      </c>
      <c r="L25" s="14">
        <f t="shared" si="12"/>
        <v>309.37853904148642</v>
      </c>
      <c r="M25" s="14">
        <f t="shared" si="12"/>
        <v>280.76067793167044</v>
      </c>
      <c r="N25" s="14">
        <f t="shared" si="12"/>
        <v>254.00135301104868</v>
      </c>
      <c r="O25" s="14">
        <f t="shared" si="12"/>
        <v>382.64428932906924</v>
      </c>
      <c r="P25" s="14">
        <f t="shared" ref="P25" si="13">P8+P13+P18+P23</f>
        <v>296.13054941065559</v>
      </c>
    </row>
    <row r="26" spans="2:16" ht="31" thickTop="1" thickBot="1">
      <c r="B26" s="13" t="s">
        <v>150</v>
      </c>
      <c r="C26" s="12">
        <f>(C25/C6)*1000</f>
        <v>10.310367455658721</v>
      </c>
      <c r="D26" s="12">
        <f>(D25/D6)*1000</f>
        <v>8.3142391541895133</v>
      </c>
      <c r="E26" s="12">
        <f t="shared" ref="E26:O26" si="14">(E25/E6)*1000</f>
        <v>6.303260515398037</v>
      </c>
      <c r="F26" s="12">
        <f t="shared" si="14"/>
        <v>6.279916433501505</v>
      </c>
      <c r="G26" s="12">
        <f t="shared" si="14"/>
        <v>6.9513728499793102</v>
      </c>
      <c r="H26" s="12">
        <f t="shared" si="14"/>
        <v>8.331559127241924</v>
      </c>
      <c r="I26" s="12">
        <f t="shared" si="14"/>
        <v>6.1851004156745271</v>
      </c>
      <c r="J26" s="12">
        <f t="shared" si="14"/>
        <v>7.1042712074146346</v>
      </c>
      <c r="K26" s="12">
        <f t="shared" si="14"/>
        <v>7.923092948495289</v>
      </c>
      <c r="L26" s="12">
        <f t="shared" si="14"/>
        <v>7.4314462549899449</v>
      </c>
      <c r="M26" s="12">
        <f t="shared" si="14"/>
        <v>6.7440291593204682</v>
      </c>
      <c r="N26" s="12">
        <f t="shared" si="14"/>
        <v>6.1012551466707192</v>
      </c>
      <c r="O26" s="12">
        <f t="shared" si="14"/>
        <v>9.1913307229965469</v>
      </c>
      <c r="P26" s="12">
        <f t="shared" ref="P26" si="15">(P25/P6)*1000</f>
        <v>7.1132221039767387</v>
      </c>
    </row>
    <row r="27" spans="2:16" ht="31" thickTop="1" thickBot="1">
      <c r="B27" s="13" t="s">
        <v>58</v>
      </c>
      <c r="C27" s="12">
        <f t="shared" ref="C27:O27" si="16">C25/C7</f>
        <v>1.8908850552710494</v>
      </c>
      <c r="D27" s="12">
        <f t="shared" si="16"/>
        <v>1.3735321040796176</v>
      </c>
      <c r="E27" s="12">
        <f t="shared" si="16"/>
        <v>1.0210546245779599</v>
      </c>
      <c r="F27" s="12">
        <f t="shared" si="16"/>
        <v>1.0627609798500046</v>
      </c>
      <c r="G27" s="12">
        <f t="shared" si="16"/>
        <v>1.2108477117886554</v>
      </c>
      <c r="H27" s="12">
        <f t="shared" si="16"/>
        <v>1.3985932984927765</v>
      </c>
      <c r="I27" s="12">
        <f t="shared" si="16"/>
        <v>1.055294735266173</v>
      </c>
      <c r="J27" s="12">
        <f t="shared" si="16"/>
        <v>1.1644012387239318</v>
      </c>
      <c r="K27" s="12">
        <f t="shared" si="16"/>
        <v>1.2935148334855191</v>
      </c>
      <c r="L27" s="12">
        <f t="shared" si="16"/>
        <v>1.1250128692417689</v>
      </c>
      <c r="M27" s="12">
        <f t="shared" si="16"/>
        <v>1.0246740070498921</v>
      </c>
      <c r="N27" s="12">
        <f t="shared" si="16"/>
        <v>0.9921927851994089</v>
      </c>
      <c r="O27" s="12">
        <f t="shared" si="16"/>
        <v>1.530577157316277</v>
      </c>
      <c r="P27" s="12">
        <f t="shared" ref="P27" si="17">P25/P7</f>
        <v>1.2287574664342555</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2:P33"/>
    <mergeCell ref="G32:G33"/>
    <mergeCell ref="B32:B33"/>
    <mergeCell ref="C32:C33"/>
    <mergeCell ref="D32:D33"/>
    <mergeCell ref="E32:E33"/>
    <mergeCell ref="F32:F33"/>
    <mergeCell ref="B2:G2"/>
    <mergeCell ref="B3:D3"/>
    <mergeCell ref="B4:J4"/>
    <mergeCell ref="M2:P4"/>
    <mergeCell ref="B9:P9"/>
    <mergeCell ref="B14:P14"/>
    <mergeCell ref="B29:G29"/>
    <mergeCell ref="B30:B31"/>
    <mergeCell ref="C30:C31"/>
    <mergeCell ref="D30:D31"/>
    <mergeCell ref="E30:E31"/>
    <mergeCell ref="F30:F31"/>
    <mergeCell ref="G30:G31"/>
    <mergeCell ref="B19:P19"/>
    <mergeCell ref="B24:P24"/>
    <mergeCell ref="H29:P29"/>
    <mergeCell ref="H30:P30"/>
    <mergeCell ref="H31:P31"/>
  </mergeCells>
  <pageMargins left="0.7" right="0.7" top="0.75" bottom="0.75" header="0.3" footer="0.3"/>
  <pageSetup scale="40" orientation="landscape"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DE20-1D42-AD48-8E32-0D9EEE5C1360}">
  <sheetPr>
    <pageSetUpPr fitToPage="1"/>
  </sheetPr>
  <dimension ref="B1:P34"/>
  <sheetViews>
    <sheetView topLeftCell="I4" zoomScale="80" zoomScaleNormal="8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55" t="s">
        <v>98</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2:16" ht="26">
      <c r="B6" s="39" t="s">
        <v>45</v>
      </c>
      <c r="C6" s="38">
        <v>58470</v>
      </c>
      <c r="D6" s="38">
        <v>58470</v>
      </c>
      <c r="E6" s="38">
        <v>58470</v>
      </c>
      <c r="F6" s="38">
        <v>58470</v>
      </c>
      <c r="G6" s="38">
        <v>58470</v>
      </c>
      <c r="H6" s="38">
        <v>58470</v>
      </c>
      <c r="I6" s="38">
        <v>58470</v>
      </c>
      <c r="J6" s="38">
        <v>58470</v>
      </c>
      <c r="K6" s="38">
        <v>63304</v>
      </c>
      <c r="L6" s="38">
        <v>63304</v>
      </c>
      <c r="M6" s="38">
        <v>63304</v>
      </c>
      <c r="N6" s="38">
        <v>63304</v>
      </c>
      <c r="O6" s="178">
        <v>63304</v>
      </c>
      <c r="P6" s="37">
        <v>63304</v>
      </c>
    </row>
    <row r="7" spans="2:16" ht="26">
      <c r="B7" s="22" t="s">
        <v>68</v>
      </c>
      <c r="C7" s="35">
        <v>432</v>
      </c>
      <c r="D7" s="36">
        <v>418</v>
      </c>
      <c r="E7" s="36">
        <v>386</v>
      </c>
      <c r="F7" s="36">
        <v>424</v>
      </c>
      <c r="G7" s="36">
        <v>428</v>
      </c>
      <c r="H7" s="35">
        <v>417</v>
      </c>
      <c r="I7" s="34">
        <v>461</v>
      </c>
      <c r="J7" s="34">
        <v>445</v>
      </c>
      <c r="K7" s="34">
        <v>493</v>
      </c>
      <c r="L7" s="34">
        <v>511</v>
      </c>
      <c r="M7" s="34">
        <v>498</v>
      </c>
      <c r="N7" s="34">
        <v>477</v>
      </c>
      <c r="O7" s="179">
        <v>459</v>
      </c>
      <c r="P7" s="33">
        <v>500</v>
      </c>
    </row>
    <row r="8" spans="2:16" ht="26">
      <c r="B8" s="17" t="s">
        <v>67</v>
      </c>
      <c r="C8" s="32">
        <v>-420.55200000000002</v>
      </c>
      <c r="D8" s="32">
        <v>-420.55200000000002</v>
      </c>
      <c r="E8" s="32">
        <v>-420.55200000000002</v>
      </c>
      <c r="F8" s="32">
        <v>-420.55200000000002</v>
      </c>
      <c r="G8" s="32">
        <v>-420.55200000000002</v>
      </c>
      <c r="H8" s="32">
        <v>-420.55200000000002</v>
      </c>
      <c r="I8" s="32">
        <v>-420.55200000000002</v>
      </c>
      <c r="J8" s="32">
        <v>-420.55200000000002</v>
      </c>
      <c r="K8" s="32">
        <v>-420.55200000000002</v>
      </c>
      <c r="L8" s="32">
        <v>-420.55200000000002</v>
      </c>
      <c r="M8" s="32">
        <v>-420.55200000000002</v>
      </c>
      <c r="N8" s="32">
        <v>-420.55200000000002</v>
      </c>
      <c r="O8" s="180">
        <v>-420.55200000000002</v>
      </c>
      <c r="P8" s="31">
        <v>-420.55200000000002</v>
      </c>
    </row>
    <row r="9" spans="2:16" ht="34">
      <c r="B9" s="292" t="s">
        <v>66</v>
      </c>
      <c r="C9" s="293"/>
      <c r="D9" s="293"/>
      <c r="E9" s="293"/>
      <c r="F9" s="293"/>
      <c r="G9" s="293"/>
      <c r="H9" s="293"/>
      <c r="I9" s="293"/>
      <c r="J9" s="293"/>
      <c r="K9" s="293"/>
      <c r="L9" s="293"/>
      <c r="M9" s="293"/>
      <c r="N9" s="293"/>
      <c r="O9" s="293"/>
      <c r="P9" s="295"/>
    </row>
    <row r="10" spans="2:16" ht="26">
      <c r="B10" s="17" t="s">
        <v>54</v>
      </c>
      <c r="C10" s="28">
        <v>351756.9</v>
      </c>
      <c r="D10" s="28">
        <v>338322.8</v>
      </c>
      <c r="E10" s="28">
        <v>319040.7</v>
      </c>
      <c r="F10" s="28">
        <v>259372.6</v>
      </c>
      <c r="G10" s="28">
        <v>260017.1</v>
      </c>
      <c r="H10" s="28">
        <v>277786.3</v>
      </c>
      <c r="I10" s="28">
        <v>245483</v>
      </c>
      <c r="J10" s="28">
        <v>292245.59999999998</v>
      </c>
      <c r="K10" s="28">
        <v>376770</v>
      </c>
      <c r="L10" s="28">
        <v>371150.9</v>
      </c>
      <c r="M10" s="28">
        <v>318669</v>
      </c>
      <c r="N10" s="28">
        <v>226860</v>
      </c>
      <c r="O10" s="181">
        <v>390375</v>
      </c>
      <c r="P10" s="30">
        <v>400855.7</v>
      </c>
    </row>
    <row r="11" spans="2:16" ht="26">
      <c r="B11" s="17" t="s">
        <v>79</v>
      </c>
      <c r="C11" s="24">
        <f>(C10/C6)*1000</f>
        <v>6016.0236018471014</v>
      </c>
      <c r="D11" s="24">
        <f>(D10/D6)*1000</f>
        <v>5786.2630408756631</v>
      </c>
      <c r="E11" s="24">
        <f t="shared" ref="E11:O11" si="0">(E10/E6)*1000</f>
        <v>5456.4853771164699</v>
      </c>
      <c r="F11" s="24">
        <f t="shared" si="0"/>
        <v>4435.9945271079187</v>
      </c>
      <c r="G11" s="24">
        <f t="shared" si="0"/>
        <v>4447.0172738156325</v>
      </c>
      <c r="H11" s="24">
        <f t="shared" si="0"/>
        <v>4750.9201299811866</v>
      </c>
      <c r="I11" s="24">
        <f t="shared" si="0"/>
        <v>4198.4436463143493</v>
      </c>
      <c r="J11" s="24">
        <f t="shared" si="0"/>
        <v>4998.2144689584402</v>
      </c>
      <c r="K11" s="24">
        <f t="shared" si="0"/>
        <v>5951.7566030582593</v>
      </c>
      <c r="L11" s="24">
        <f t="shared" si="0"/>
        <v>5862.9928598508786</v>
      </c>
      <c r="M11" s="24">
        <f t="shared" si="0"/>
        <v>5033.9473019082525</v>
      </c>
      <c r="N11" s="24">
        <f t="shared" si="0"/>
        <v>3583.6598003285731</v>
      </c>
      <c r="O11" s="182">
        <f t="shared" si="0"/>
        <v>6166.6719322633644</v>
      </c>
      <c r="P11" s="23">
        <f t="shared" ref="P11" si="1">(P10/P6)*1000</f>
        <v>6332.2333501832427</v>
      </c>
    </row>
    <row r="12" spans="2:16" ht="26">
      <c r="B12" s="17" t="s">
        <v>65</v>
      </c>
      <c r="C12" s="24">
        <f t="shared" ref="C12:O12" si="2">C10/C7</f>
        <v>814.25208333333342</v>
      </c>
      <c r="D12" s="24">
        <f t="shared" si="2"/>
        <v>809.38468899521524</v>
      </c>
      <c r="E12" s="24">
        <f t="shared" si="2"/>
        <v>826.53031088082901</v>
      </c>
      <c r="F12" s="24">
        <f t="shared" si="2"/>
        <v>611.72783018867926</v>
      </c>
      <c r="G12" s="24">
        <f t="shared" si="2"/>
        <v>607.51658878504679</v>
      </c>
      <c r="H12" s="24">
        <f t="shared" si="2"/>
        <v>666.15419664268586</v>
      </c>
      <c r="I12" s="24">
        <f t="shared" si="2"/>
        <v>532.50108459869853</v>
      </c>
      <c r="J12" s="24">
        <f t="shared" si="2"/>
        <v>656.73168539325843</v>
      </c>
      <c r="K12" s="24">
        <f t="shared" si="2"/>
        <v>764.23935091277895</v>
      </c>
      <c r="L12" s="24">
        <f t="shared" si="2"/>
        <v>726.32270058708423</v>
      </c>
      <c r="M12" s="24">
        <f t="shared" si="2"/>
        <v>639.89759036144574</v>
      </c>
      <c r="N12" s="24">
        <f t="shared" si="2"/>
        <v>475.59748427672957</v>
      </c>
      <c r="O12" s="182">
        <f t="shared" si="2"/>
        <v>850.49019607843138</v>
      </c>
      <c r="P12" s="23">
        <f t="shared" ref="P12" si="3">P10/P7</f>
        <v>801.71140000000003</v>
      </c>
    </row>
    <row r="13" spans="2:16" ht="26">
      <c r="B13" s="17" t="s">
        <v>55</v>
      </c>
      <c r="C13" s="24">
        <f>C10*Factors!C12</f>
        <v>270.50105610000003</v>
      </c>
      <c r="D13" s="24">
        <f>D10*Factors!C13</f>
        <v>256.78700520000001</v>
      </c>
      <c r="E13" s="24">
        <f>E10*Factors!C14</f>
        <v>238.00436220000003</v>
      </c>
      <c r="F13" s="24">
        <f>F10*Factors!C15</f>
        <v>203.86686360000002</v>
      </c>
      <c r="G13" s="24">
        <f>G10*Factors!C16</f>
        <v>191.37258560000001</v>
      </c>
      <c r="H13" s="24">
        <f>H10*Factors!C17</f>
        <v>201.67285379999998</v>
      </c>
      <c r="I13" s="24">
        <f>I10*Factors!C18</f>
        <v>175.27486200000001</v>
      </c>
      <c r="J13" s="24">
        <f>J10*Factors!C19</f>
        <v>198.14251679999998</v>
      </c>
      <c r="K13" s="24">
        <f>K10*Factors!C20</f>
        <v>256.95713999999998</v>
      </c>
      <c r="L13" s="24">
        <f>L10*Factors!C21</f>
        <v>256.4652719</v>
      </c>
      <c r="M13" s="24">
        <f>M10*Factors!C22</f>
        <v>206.81618099999997</v>
      </c>
      <c r="N13" s="24">
        <f>N10*Factors!C23</f>
        <v>119.55522000000001</v>
      </c>
      <c r="O13" s="182">
        <f>O10*Factors!C24</f>
        <v>235.00575000000001</v>
      </c>
      <c r="P13" s="23">
        <f>P10*Factors!C25</f>
        <v>210.85009819999999</v>
      </c>
    </row>
    <row r="14" spans="2:16" ht="34">
      <c r="B14" s="292" t="s">
        <v>64</v>
      </c>
      <c r="C14" s="293"/>
      <c r="D14" s="293"/>
      <c r="E14" s="293"/>
      <c r="F14" s="293"/>
      <c r="G14" s="293"/>
      <c r="H14" s="293"/>
      <c r="I14" s="293"/>
      <c r="J14" s="293"/>
      <c r="K14" s="293"/>
      <c r="L14" s="293"/>
      <c r="M14" s="293"/>
      <c r="N14" s="293"/>
      <c r="O14" s="293"/>
      <c r="P14" s="295"/>
    </row>
    <row r="15" spans="2:16" ht="26">
      <c r="B15" s="17" t="s">
        <v>52</v>
      </c>
      <c r="C15" s="28">
        <v>27545.339085240001</v>
      </c>
      <c r="D15" s="28">
        <v>30615.625619499999</v>
      </c>
      <c r="E15" s="28">
        <v>18419.603502000002</v>
      </c>
      <c r="F15" s="28">
        <v>20033.557787999998</v>
      </c>
      <c r="G15" s="28">
        <v>23417.476782400001</v>
      </c>
      <c r="H15" s="28">
        <v>16780.691303</v>
      </c>
      <c r="I15" s="28">
        <v>14456.0598221</v>
      </c>
      <c r="J15" s="28">
        <v>18060.883082699998</v>
      </c>
      <c r="K15" s="28">
        <v>27179.769782399999</v>
      </c>
      <c r="L15" s="28">
        <v>24975.488209399999</v>
      </c>
      <c r="M15" s="28">
        <v>23165.715399000001</v>
      </c>
      <c r="N15" s="28">
        <v>25433.384589000001</v>
      </c>
      <c r="O15" s="183">
        <v>29466.2</v>
      </c>
      <c r="P15" s="27">
        <v>21065</v>
      </c>
    </row>
    <row r="16" spans="2:16" ht="26">
      <c r="B16" s="17" t="s">
        <v>147</v>
      </c>
      <c r="C16" s="24">
        <f>(C15/C6)*1000</f>
        <v>471.10208799794765</v>
      </c>
      <c r="D16" s="24">
        <f>(D15/D6)*1000</f>
        <v>523.61254693860099</v>
      </c>
      <c r="E16" s="24">
        <f t="shared" ref="E16:O16" si="4">(E15/E6)*1000</f>
        <v>315.02656921498209</v>
      </c>
      <c r="F16" s="24">
        <f t="shared" si="4"/>
        <v>342.6296868137506</v>
      </c>
      <c r="G16" s="24">
        <f t="shared" si="4"/>
        <v>400.50413515306997</v>
      </c>
      <c r="H16" s="24">
        <f t="shared" si="4"/>
        <v>286.99660172738157</v>
      </c>
      <c r="I16" s="24">
        <f t="shared" si="4"/>
        <v>247.23892290234309</v>
      </c>
      <c r="J16" s="24">
        <f t="shared" si="4"/>
        <v>308.89145002052334</v>
      </c>
      <c r="K16" s="24">
        <f t="shared" si="4"/>
        <v>429.35311800834069</v>
      </c>
      <c r="L16" s="24">
        <f t="shared" si="4"/>
        <v>394.53254469543788</v>
      </c>
      <c r="M16" s="24">
        <f t="shared" si="4"/>
        <v>365.94394349488186</v>
      </c>
      <c r="N16" s="24">
        <f t="shared" si="4"/>
        <v>401.76583768798179</v>
      </c>
      <c r="O16" s="182">
        <f t="shared" si="4"/>
        <v>465.47137621635289</v>
      </c>
      <c r="P16" s="23">
        <f t="shared" ref="P16" si="5">(P15/P6)*1000</f>
        <v>332.75938329331478</v>
      </c>
    </row>
    <row r="17" spans="2:16" ht="26">
      <c r="B17" s="17" t="s">
        <v>63</v>
      </c>
      <c r="C17" s="24">
        <f t="shared" ref="C17:O17" si="6">C15/C7</f>
        <v>63.762358993611116</v>
      </c>
      <c r="D17" s="24">
        <f t="shared" si="6"/>
        <v>73.24312349162679</v>
      </c>
      <c r="E17" s="24">
        <f t="shared" si="6"/>
        <v>47.719180056994823</v>
      </c>
      <c r="F17" s="24">
        <f t="shared" si="6"/>
        <v>47.24895704716981</v>
      </c>
      <c r="G17" s="24">
        <f t="shared" si="6"/>
        <v>54.7137308</v>
      </c>
      <c r="H17" s="24">
        <f t="shared" si="6"/>
        <v>40.24146595443645</v>
      </c>
      <c r="I17" s="24">
        <f t="shared" si="6"/>
        <v>31.358047336442517</v>
      </c>
      <c r="J17" s="24">
        <f t="shared" si="6"/>
        <v>40.586254118426965</v>
      </c>
      <c r="K17" s="24">
        <f t="shared" si="6"/>
        <v>55.131378868965513</v>
      </c>
      <c r="L17" s="24">
        <f t="shared" si="6"/>
        <v>48.875710781604695</v>
      </c>
      <c r="M17" s="24">
        <f t="shared" si="6"/>
        <v>46.517500801204818</v>
      </c>
      <c r="N17" s="24">
        <f t="shared" si="6"/>
        <v>53.319464547169815</v>
      </c>
      <c r="O17" s="182">
        <f t="shared" si="6"/>
        <v>64.196514161220051</v>
      </c>
      <c r="P17" s="23">
        <f t="shared" ref="P17" si="7">P15/P7</f>
        <v>42.13</v>
      </c>
    </row>
    <row r="18" spans="2:16" ht="26">
      <c r="B18" s="22" t="s">
        <v>62</v>
      </c>
      <c r="C18" s="21">
        <f>C15*Factors!C5</f>
        <v>184.83355620079877</v>
      </c>
      <c r="D18" s="21">
        <f>D15*Factors!C5</f>
        <v>205.4356615851826</v>
      </c>
      <c r="E18" s="21">
        <f>E15*Factors!C5</f>
        <v>123.59843560276447</v>
      </c>
      <c r="F18" s="21">
        <f>F15*Factors!C5</f>
        <v>134.42832262298813</v>
      </c>
      <c r="G18" s="21">
        <f>G15*Factors!C5</f>
        <v>157.13495112717428</v>
      </c>
      <c r="H18" s="21">
        <f>H15*Factors!C5</f>
        <v>112.60107706219152</v>
      </c>
      <c r="I18" s="21">
        <f>I15*Factors!C5</f>
        <v>97.002434324795999</v>
      </c>
      <c r="J18" s="21">
        <f>J15*Factors!C5</f>
        <v>121.19136518784299</v>
      </c>
      <c r="K18" s="21">
        <f>K15*Factors!C5</f>
        <v>182.38052870047764</v>
      </c>
      <c r="L18" s="21">
        <f>L15*Factors!C5</f>
        <v>167.58945276764234</v>
      </c>
      <c r="M18" s="21">
        <f>M15*Factors!C5</f>
        <v>155.44559266025348</v>
      </c>
      <c r="N18" s="21">
        <f>N15*Factors!C5</f>
        <v>170.66200946955968</v>
      </c>
      <c r="O18" s="184">
        <f>O15*Factors!C5</f>
        <v>197.72283495476611</v>
      </c>
      <c r="P18" s="20">
        <f>P15*Factors!C5</f>
        <v>141.34946203861196</v>
      </c>
    </row>
    <row r="19" spans="2:16" ht="34">
      <c r="B19" s="245" t="s">
        <v>61</v>
      </c>
      <c r="C19" s="246"/>
      <c r="D19" s="246"/>
      <c r="E19" s="246"/>
      <c r="F19" s="246"/>
      <c r="G19" s="246"/>
      <c r="H19" s="246"/>
      <c r="I19" s="246"/>
      <c r="J19" s="246"/>
      <c r="K19" s="246"/>
      <c r="L19" s="246"/>
      <c r="M19" s="246"/>
      <c r="N19" s="246"/>
      <c r="O19" s="246"/>
      <c r="P19" s="247"/>
    </row>
    <row r="20" spans="2:16" ht="26">
      <c r="B20" s="17" t="s">
        <v>51</v>
      </c>
      <c r="C20" s="19">
        <v>396</v>
      </c>
      <c r="D20" s="19">
        <v>347.1</v>
      </c>
      <c r="E20" s="19">
        <v>343</v>
      </c>
      <c r="F20" s="19">
        <v>374.2</v>
      </c>
      <c r="G20" s="19">
        <v>390.8</v>
      </c>
      <c r="H20" s="19">
        <v>392.5</v>
      </c>
      <c r="I20" s="19">
        <v>412.2</v>
      </c>
      <c r="J20" s="19">
        <v>436.1</v>
      </c>
      <c r="K20" s="19">
        <v>497.4</v>
      </c>
      <c r="L20" s="19">
        <v>606.29999999999995</v>
      </c>
      <c r="M20" s="19">
        <v>439</v>
      </c>
      <c r="N20" s="19">
        <v>402.3</v>
      </c>
      <c r="O20" s="185">
        <v>460.4</v>
      </c>
      <c r="P20" s="18">
        <v>534</v>
      </c>
    </row>
    <row r="21" spans="2:16" ht="26">
      <c r="B21" s="17" t="s">
        <v>152</v>
      </c>
      <c r="C21" s="129">
        <f>(C20/C6)*1000</f>
        <v>6.7727039507439715</v>
      </c>
      <c r="D21" s="129">
        <f>(D20/D6)*1000</f>
        <v>5.9363776295536175</v>
      </c>
      <c r="E21" s="129">
        <f t="shared" ref="E21:O21" si="8">(E20/E6)*1000</f>
        <v>5.8662561997605609</v>
      </c>
      <c r="F21" s="129">
        <f t="shared" si="8"/>
        <v>6.3998631776979646</v>
      </c>
      <c r="G21" s="129">
        <f t="shared" si="8"/>
        <v>6.6837694544210713</v>
      </c>
      <c r="H21" s="129">
        <f t="shared" si="8"/>
        <v>6.7128441936035577</v>
      </c>
      <c r="I21" s="129">
        <f t="shared" si="8"/>
        <v>7.0497691123653148</v>
      </c>
      <c r="J21" s="129">
        <f t="shared" si="8"/>
        <v>7.4585257396955713</v>
      </c>
      <c r="K21" s="129">
        <f t="shared" si="8"/>
        <v>7.8573233918867693</v>
      </c>
      <c r="L21" s="129">
        <f t="shared" si="8"/>
        <v>9.5775938329331467</v>
      </c>
      <c r="M21" s="129">
        <f t="shared" si="8"/>
        <v>6.9347908504991782</v>
      </c>
      <c r="N21" s="129">
        <f t="shared" si="8"/>
        <v>6.3550486541134843</v>
      </c>
      <c r="O21" s="186">
        <f t="shared" si="8"/>
        <v>7.2728421584733978</v>
      </c>
      <c r="P21" s="130">
        <f t="shared" ref="P21" si="9">(P20/P6)*1000</f>
        <v>8.435485909263237</v>
      </c>
    </row>
    <row r="22" spans="2:16" ht="26">
      <c r="B22" s="17" t="s">
        <v>149</v>
      </c>
      <c r="C22" s="67">
        <f>(C20/C7)*1000</f>
        <v>916.66666666666663</v>
      </c>
      <c r="D22" s="67">
        <f>(D20/D7)*1000</f>
        <v>830.38277511961735</v>
      </c>
      <c r="E22" s="67">
        <f t="shared" ref="E22:O22" si="10">(E20/E7)*1000</f>
        <v>888.6010362694301</v>
      </c>
      <c r="F22" s="67">
        <f t="shared" si="10"/>
        <v>882.54716981132071</v>
      </c>
      <c r="G22" s="67">
        <f t="shared" si="10"/>
        <v>913.08411214953276</v>
      </c>
      <c r="H22" s="67">
        <f t="shared" si="10"/>
        <v>941.24700239808158</v>
      </c>
      <c r="I22" s="67">
        <f t="shared" si="10"/>
        <v>894.14316702819951</v>
      </c>
      <c r="J22" s="67">
        <f t="shared" si="10"/>
        <v>980.00000000000011</v>
      </c>
      <c r="K22" s="67">
        <f t="shared" si="10"/>
        <v>1008.9249492900607</v>
      </c>
      <c r="L22" s="67">
        <f t="shared" si="10"/>
        <v>1186.4970645792564</v>
      </c>
      <c r="M22" s="67">
        <f t="shared" si="10"/>
        <v>881.52610441767069</v>
      </c>
      <c r="N22" s="67">
        <f t="shared" si="10"/>
        <v>843.39622641509436</v>
      </c>
      <c r="O22" s="187">
        <f t="shared" si="10"/>
        <v>1003.0501089324617</v>
      </c>
      <c r="P22" s="131">
        <f t="shared" ref="P22" si="11">(P20/P7)*1000</f>
        <v>1068</v>
      </c>
    </row>
    <row r="23" spans="2:16" ht="27" thickBot="1">
      <c r="B23" s="22" t="s">
        <v>55</v>
      </c>
      <c r="C23" s="167">
        <f>(C20*Factors!C27)/1000</f>
        <v>1.2588840000000001</v>
      </c>
      <c r="D23" s="167">
        <f>(D20*Factors!C27)/1000</f>
        <v>1.1034309</v>
      </c>
      <c r="E23" s="167">
        <f>(E20*Factors!C27)/1000</f>
        <v>1.0903969999999998</v>
      </c>
      <c r="F23" s="167">
        <f>(F20*Factors!C27)/1000</f>
        <v>1.1895818</v>
      </c>
      <c r="G23" s="167">
        <f>(G20*Factors!C27)/1000</f>
        <v>1.2423531999999999</v>
      </c>
      <c r="H23" s="167">
        <f>(H20*Factors!C27)/1000</f>
        <v>1.2477574999999999</v>
      </c>
      <c r="I23" s="167">
        <f>(I20*Factors!C27)/1000</f>
        <v>1.3103837999999999</v>
      </c>
      <c r="J23" s="167">
        <f>(J20*Factors!C27)/1000</f>
        <v>1.3863619</v>
      </c>
      <c r="K23" s="167">
        <f>(K20*Factors!C27)/1000</f>
        <v>1.5812345999999997</v>
      </c>
      <c r="L23" s="167">
        <f>(L20*Factors!C27)/1000</f>
        <v>1.9274276999999997</v>
      </c>
      <c r="M23" s="167">
        <f>(M20*Factors!C27)/1000</f>
        <v>1.395581</v>
      </c>
      <c r="N23" s="167">
        <f>(N20*Factors!C27)/1000</f>
        <v>1.2789116999999999</v>
      </c>
      <c r="O23" s="189">
        <f>(O20*Factors!C27)/1000</f>
        <v>1.4636115999999999</v>
      </c>
      <c r="P23" s="168">
        <f>(P20*Factors!C27)/1000</f>
        <v>1.697586</v>
      </c>
    </row>
    <row r="24" spans="2:16" ht="41" thickTop="1" thickBot="1">
      <c r="B24" s="306" t="s">
        <v>60</v>
      </c>
      <c r="C24" s="307"/>
      <c r="D24" s="307"/>
      <c r="E24" s="307"/>
      <c r="F24" s="307"/>
      <c r="G24" s="307"/>
      <c r="H24" s="307"/>
      <c r="I24" s="307"/>
      <c r="J24" s="307"/>
      <c r="K24" s="307"/>
      <c r="L24" s="307"/>
      <c r="M24" s="307"/>
      <c r="N24" s="307"/>
      <c r="O24" s="307"/>
      <c r="P24" s="308"/>
    </row>
    <row r="25" spans="2:16" ht="31" thickTop="1" thickBot="1">
      <c r="B25" s="13" t="s">
        <v>59</v>
      </c>
      <c r="C25" s="72">
        <f t="shared" ref="C25:O25" si="12">C8+C13+C18+C23</f>
        <v>36.041496300798777</v>
      </c>
      <c r="D25" s="72">
        <f t="shared" si="12"/>
        <v>42.774097685182589</v>
      </c>
      <c r="E25" s="72">
        <f t="shared" si="12"/>
        <v>-57.858805197235519</v>
      </c>
      <c r="F25" s="72">
        <f t="shared" si="12"/>
        <v>-81.067231977011872</v>
      </c>
      <c r="G25" s="72">
        <f t="shared" si="12"/>
        <v>-70.802110072825741</v>
      </c>
      <c r="H25" s="72">
        <f t="shared" si="12"/>
        <v>-105.03031163780851</v>
      </c>
      <c r="I25" s="72">
        <f t="shared" si="12"/>
        <v>-146.96431987520401</v>
      </c>
      <c r="J25" s="72">
        <f t="shared" si="12"/>
        <v>-99.831756112157052</v>
      </c>
      <c r="K25" s="72">
        <f t="shared" si="12"/>
        <v>20.366903300477599</v>
      </c>
      <c r="L25" s="72">
        <f t="shared" si="12"/>
        <v>5.430152367642326</v>
      </c>
      <c r="M25" s="72">
        <f t="shared" si="12"/>
        <v>-56.894645339746567</v>
      </c>
      <c r="N25" s="72">
        <f t="shared" si="12"/>
        <v>-129.05585883044031</v>
      </c>
      <c r="O25" s="72">
        <f t="shared" si="12"/>
        <v>13.640196554766099</v>
      </c>
      <c r="P25" s="72">
        <f t="shared" ref="P25" si="13">P8+P13+P18+P23</f>
        <v>-66.654853761388068</v>
      </c>
    </row>
    <row r="26" spans="2:16" ht="31" thickTop="1" thickBot="1">
      <c r="B26" s="13" t="s">
        <v>150</v>
      </c>
      <c r="C26" s="71">
        <f>(C25/C6)*1000</f>
        <v>0.61641006158369716</v>
      </c>
      <c r="D26" s="71">
        <f>(D25/D6)*1000</f>
        <v>0.73155631409581989</v>
      </c>
      <c r="E26" s="71">
        <f t="shared" ref="E26:O26" si="14">(E25/E6)*1000</f>
        <v>-0.9895468650117244</v>
      </c>
      <c r="F26" s="71">
        <f t="shared" si="14"/>
        <v>-1.3864756623398644</v>
      </c>
      <c r="G26" s="71">
        <f t="shared" si="14"/>
        <v>-1.2109134611394858</v>
      </c>
      <c r="H26" s="71">
        <f t="shared" si="14"/>
        <v>-1.7963111277203438</v>
      </c>
      <c r="I26" s="71">
        <f t="shared" si="14"/>
        <v>-2.5134995702959468</v>
      </c>
      <c r="J26" s="71">
        <f t="shared" si="14"/>
        <v>-1.707401335935643</v>
      </c>
      <c r="K26" s="71">
        <f t="shared" si="14"/>
        <v>0.32173169626686465</v>
      </c>
      <c r="L26" s="71">
        <f t="shared" si="14"/>
        <v>8.5778977120597844E-2</v>
      </c>
      <c r="M26" s="71">
        <f t="shared" si="14"/>
        <v>-0.89875276980517138</v>
      </c>
      <c r="N26" s="71">
        <f t="shared" si="14"/>
        <v>-2.0386683121199343</v>
      </c>
      <c r="O26" s="71">
        <f t="shared" si="14"/>
        <v>0.21547132179271611</v>
      </c>
      <c r="P26" s="71">
        <f t="shared" ref="P26" si="15">(P25/P6)*1000</f>
        <v>-1.0529327334984846</v>
      </c>
    </row>
    <row r="27" spans="2:16" ht="31" thickTop="1" thickBot="1">
      <c r="B27" s="13" t="s">
        <v>58</v>
      </c>
      <c r="C27" s="71">
        <f t="shared" ref="C27:O27" si="16">C25/C7</f>
        <v>8.3429389585182354E-2</v>
      </c>
      <c r="D27" s="71">
        <f t="shared" si="16"/>
        <v>0.10233037723727892</v>
      </c>
      <c r="E27" s="71">
        <f t="shared" si="16"/>
        <v>-0.14989327771304539</v>
      </c>
      <c r="F27" s="71">
        <f t="shared" si="16"/>
        <v>-0.19119630183257516</v>
      </c>
      <c r="G27" s="71">
        <f t="shared" si="16"/>
        <v>-0.1654254908243592</v>
      </c>
      <c r="H27" s="71">
        <f t="shared" si="16"/>
        <v>-0.2518712509299964</v>
      </c>
      <c r="I27" s="71">
        <f t="shared" si="16"/>
        <v>-0.31879462011974841</v>
      </c>
      <c r="J27" s="71">
        <f t="shared" si="16"/>
        <v>-0.22434102497113945</v>
      </c>
      <c r="K27" s="71">
        <f t="shared" si="16"/>
        <v>4.1312177080076264E-2</v>
      </c>
      <c r="L27" s="71">
        <f t="shared" si="16"/>
        <v>1.0626521267401812E-2</v>
      </c>
      <c r="M27" s="71">
        <f t="shared" si="16"/>
        <v>-0.11424627578262363</v>
      </c>
      <c r="N27" s="71">
        <f t="shared" si="16"/>
        <v>-0.27055735603865894</v>
      </c>
      <c r="O27" s="71">
        <f t="shared" si="16"/>
        <v>2.9717203823019823E-2</v>
      </c>
      <c r="P27" s="71">
        <f t="shared" ref="P27" si="17">P25/P7</f>
        <v>-0.13330970752277613</v>
      </c>
    </row>
    <row r="28" spans="2:16" ht="14" customHeight="1" thickTop="1">
      <c r="B28" s="11"/>
      <c r="C28" s="10"/>
      <c r="D28" s="10"/>
      <c r="E28" s="10"/>
      <c r="F28" s="10"/>
      <c r="G28" s="10"/>
      <c r="H28" s="10"/>
      <c r="I28" s="10"/>
      <c r="J28" s="10"/>
      <c r="K28" s="10"/>
      <c r="L28" s="10"/>
      <c r="M28" s="9"/>
      <c r="N28" s="9"/>
      <c r="O28" s="9"/>
      <c r="P28" s="156"/>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H32:P33"/>
    <mergeCell ref="G32:G33"/>
    <mergeCell ref="B32:B33"/>
    <mergeCell ref="C32:C33"/>
    <mergeCell ref="D32:D33"/>
    <mergeCell ref="E32:E33"/>
    <mergeCell ref="F32:F33"/>
    <mergeCell ref="B2:G2"/>
    <mergeCell ref="B3:D3"/>
    <mergeCell ref="B4:J4"/>
    <mergeCell ref="M2:P4"/>
    <mergeCell ref="B9:P9"/>
    <mergeCell ref="B14:P14"/>
    <mergeCell ref="B29:G29"/>
    <mergeCell ref="B30:B31"/>
    <mergeCell ref="C30:C31"/>
    <mergeCell ref="D30:D31"/>
    <mergeCell ref="E30:E31"/>
    <mergeCell ref="F30:F31"/>
    <mergeCell ref="G30:G31"/>
    <mergeCell ref="B19:P19"/>
    <mergeCell ref="B24:P24"/>
    <mergeCell ref="H29:P29"/>
    <mergeCell ref="H30:P30"/>
    <mergeCell ref="H31:P31"/>
  </mergeCells>
  <pageMargins left="0.7" right="0.7" top="0.75" bottom="0.75" header="0.3" footer="0.3"/>
  <pageSetup scale="40" orientation="landscape"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C2FC-3A5C-4643-8FC0-28A9D135B6F6}">
  <sheetPr>
    <pageSetUpPr fitToPage="1"/>
  </sheetPr>
  <dimension ref="B1:P39"/>
  <sheetViews>
    <sheetView topLeftCell="J9" zoomScale="90" zoomScaleNormal="90" workbookViewId="0">
      <selection activeCell="Q9" sqref="Q9"/>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99</v>
      </c>
      <c r="C2" s="256"/>
      <c r="D2" s="256"/>
      <c r="E2" s="256"/>
      <c r="F2" s="256"/>
      <c r="G2" s="256"/>
      <c r="H2" s="256"/>
      <c r="I2" s="256"/>
      <c r="J2" s="44"/>
      <c r="K2" s="239"/>
      <c r="L2" s="239"/>
      <c r="M2" s="239"/>
      <c r="N2" s="239"/>
      <c r="O2" s="239"/>
      <c r="P2" s="240"/>
    </row>
    <row r="3" spans="2:16" ht="44" customHeight="1">
      <c r="B3" s="257" t="s">
        <v>73</v>
      </c>
      <c r="C3" s="258"/>
      <c r="D3" s="258"/>
      <c r="E3" s="42"/>
      <c r="F3" s="42"/>
      <c r="G3" s="42"/>
      <c r="H3" s="42"/>
      <c r="I3" s="42"/>
      <c r="J3" s="42"/>
      <c r="K3" s="241"/>
      <c r="L3" s="241"/>
      <c r="M3" s="241"/>
      <c r="N3" s="241"/>
      <c r="O3" s="241"/>
      <c r="P3" s="242"/>
    </row>
    <row r="4" spans="2:16" ht="90" customHeight="1" thickBot="1">
      <c r="B4" s="259" t="s">
        <v>100</v>
      </c>
      <c r="C4" s="260"/>
      <c r="D4" s="260"/>
      <c r="E4" s="260"/>
      <c r="F4" s="260"/>
      <c r="G4" s="260"/>
      <c r="H4" s="260"/>
      <c r="I4" s="260"/>
      <c r="J4" s="260"/>
      <c r="K4" s="243"/>
      <c r="L4" s="243"/>
      <c r="M4" s="243"/>
      <c r="N4" s="243"/>
      <c r="O4" s="243"/>
      <c r="P4" s="244"/>
    </row>
    <row r="5" spans="2:16" ht="27" thickTop="1">
      <c r="B5" s="41" t="s">
        <v>71</v>
      </c>
      <c r="C5" s="40">
        <v>2010</v>
      </c>
      <c r="D5" s="40">
        <v>2011</v>
      </c>
      <c r="E5" s="40">
        <v>2012</v>
      </c>
      <c r="F5" s="40">
        <v>2013</v>
      </c>
      <c r="G5" s="40">
        <v>2014</v>
      </c>
      <c r="H5" s="40">
        <v>2015</v>
      </c>
      <c r="I5" s="40">
        <v>2016</v>
      </c>
      <c r="J5" s="40">
        <v>2017</v>
      </c>
      <c r="K5" s="150">
        <v>2018</v>
      </c>
      <c r="L5" s="150">
        <v>2019</v>
      </c>
      <c r="M5" s="150">
        <v>2020</v>
      </c>
      <c r="N5" s="150" t="s">
        <v>70</v>
      </c>
      <c r="O5" s="177" t="s">
        <v>101</v>
      </c>
      <c r="P5" s="151">
        <v>2023</v>
      </c>
    </row>
    <row r="6" spans="2:16" ht="26">
      <c r="B6" s="39" t="s">
        <v>45</v>
      </c>
      <c r="C6" s="38">
        <v>234638</v>
      </c>
      <c r="D6" s="38">
        <v>234638</v>
      </c>
      <c r="E6" s="38">
        <v>234638</v>
      </c>
      <c r="F6" s="38">
        <v>234638</v>
      </c>
      <c r="G6" s="38">
        <v>234638</v>
      </c>
      <c r="H6" s="38">
        <v>234638</v>
      </c>
      <c r="I6" s="38">
        <v>234638</v>
      </c>
      <c r="J6" s="38">
        <v>234638</v>
      </c>
      <c r="K6" s="38">
        <v>234638</v>
      </c>
      <c r="L6" s="38">
        <v>242998</v>
      </c>
      <c r="M6" s="38">
        <v>242998</v>
      </c>
      <c r="N6" s="38">
        <v>242998</v>
      </c>
      <c r="O6" s="178">
        <v>242998</v>
      </c>
      <c r="P6" s="37">
        <v>242998</v>
      </c>
    </row>
    <row r="7" spans="2:16" ht="26">
      <c r="B7" s="22" t="s">
        <v>68</v>
      </c>
      <c r="C7" s="35">
        <v>1043</v>
      </c>
      <c r="D7" s="35">
        <v>1071</v>
      </c>
      <c r="E7" s="35">
        <v>1108</v>
      </c>
      <c r="F7" s="35">
        <v>1089</v>
      </c>
      <c r="G7" s="35">
        <v>1125</v>
      </c>
      <c r="H7" s="35">
        <v>1109</v>
      </c>
      <c r="I7" s="35">
        <v>1124</v>
      </c>
      <c r="J7" s="35">
        <v>1123</v>
      </c>
      <c r="K7" s="35">
        <v>1140</v>
      </c>
      <c r="L7" s="35">
        <v>1141</v>
      </c>
      <c r="M7" s="35">
        <v>1127</v>
      </c>
      <c r="N7" s="35">
        <v>1026</v>
      </c>
      <c r="O7" s="193">
        <v>967</v>
      </c>
      <c r="P7" s="73">
        <v>1047</v>
      </c>
    </row>
    <row r="8" spans="2:16" ht="26">
      <c r="B8" s="17" t="s">
        <v>67</v>
      </c>
      <c r="C8" s="32">
        <v>-37.091250000000002</v>
      </c>
      <c r="D8" s="32">
        <v>-37.091250000000002</v>
      </c>
      <c r="E8" s="32">
        <v>-37.091250000000002</v>
      </c>
      <c r="F8" s="32">
        <v>-37.091250000000002</v>
      </c>
      <c r="G8" s="32">
        <v>-37.091250000000002</v>
      </c>
      <c r="H8" s="32">
        <v>-37.091250000000002</v>
      </c>
      <c r="I8" s="32">
        <v>-37.091250000000002</v>
      </c>
      <c r="J8" s="32">
        <v>-37.091250000000002</v>
      </c>
      <c r="K8" s="32">
        <v>-37.091250000000002</v>
      </c>
      <c r="L8" s="32">
        <v>-37.091250000000002</v>
      </c>
      <c r="M8" s="32">
        <v>-37.091250000000002</v>
      </c>
      <c r="N8" s="32">
        <v>-37.091250000000002</v>
      </c>
      <c r="O8" s="180">
        <v>-37.091250000000002</v>
      </c>
      <c r="P8" s="31">
        <v>-37.091250000000002</v>
      </c>
    </row>
    <row r="9" spans="2:16" ht="34">
      <c r="B9" s="292" t="s">
        <v>66</v>
      </c>
      <c r="C9" s="293"/>
      <c r="D9" s="293"/>
      <c r="E9" s="293"/>
      <c r="F9" s="293"/>
      <c r="G9" s="293"/>
      <c r="H9" s="293"/>
      <c r="I9" s="293"/>
      <c r="J9" s="293"/>
      <c r="K9" s="293"/>
      <c r="L9" s="293"/>
      <c r="M9" s="293"/>
      <c r="N9" s="293"/>
      <c r="O9" s="293"/>
      <c r="P9" s="295"/>
    </row>
    <row r="10" spans="2:16" ht="26">
      <c r="B10" s="17" t="s">
        <v>54</v>
      </c>
      <c r="C10" s="28">
        <v>1448276.8</v>
      </c>
      <c r="D10" s="28">
        <v>1507505.4</v>
      </c>
      <c r="E10" s="28">
        <v>1193623.8999999999</v>
      </c>
      <c r="F10" s="28">
        <v>1048498.7</v>
      </c>
      <c r="G10" s="28">
        <v>1013645.4</v>
      </c>
      <c r="H10" s="28">
        <v>1061791.5</v>
      </c>
      <c r="I10" s="28">
        <v>1049861.8999999999</v>
      </c>
      <c r="J10" s="28">
        <v>1172256.2</v>
      </c>
      <c r="K10" s="28">
        <v>1254134.6000000001</v>
      </c>
      <c r="L10" s="28">
        <v>1310347.5</v>
      </c>
      <c r="M10" s="28">
        <v>1112630.2</v>
      </c>
      <c r="N10" s="28">
        <v>829318</v>
      </c>
      <c r="O10" s="181">
        <v>1234352.8999999999</v>
      </c>
      <c r="P10" s="30">
        <v>1031835.45</v>
      </c>
    </row>
    <row r="11" spans="2:16" ht="26">
      <c r="B11" s="17" t="s">
        <v>79</v>
      </c>
      <c r="C11" s="24">
        <f>(C10/C6)*1000</f>
        <v>6172.3881042286412</v>
      </c>
      <c r="D11" s="24">
        <f>(D10/D6)*1000</f>
        <v>6424.8135425634382</v>
      </c>
      <c r="E11" s="24">
        <f t="shared" ref="E11:O11" si="0">(E10/E6)*1000</f>
        <v>5087.0869168676854</v>
      </c>
      <c r="F11" s="24">
        <f t="shared" si="0"/>
        <v>4468.5801106385152</v>
      </c>
      <c r="G11" s="24">
        <f t="shared" si="0"/>
        <v>4320.0393798106024</v>
      </c>
      <c r="H11" s="24">
        <f t="shared" si="0"/>
        <v>4525.2324857866161</v>
      </c>
      <c r="I11" s="24">
        <f t="shared" si="0"/>
        <v>4474.389911267569</v>
      </c>
      <c r="J11" s="24">
        <f t="shared" si="0"/>
        <v>4996.0202524740234</v>
      </c>
      <c r="K11" s="24">
        <f t="shared" si="0"/>
        <v>5344.9765170177043</v>
      </c>
      <c r="L11" s="24">
        <f t="shared" si="0"/>
        <v>5392.4209252751052</v>
      </c>
      <c r="M11" s="24">
        <f t="shared" si="0"/>
        <v>4578.762788171096</v>
      </c>
      <c r="N11" s="24">
        <f t="shared" si="0"/>
        <v>3412.8593650976554</v>
      </c>
      <c r="O11" s="182">
        <f t="shared" si="0"/>
        <v>5079.6833718796033</v>
      </c>
      <c r="P11" s="23">
        <f t="shared" ref="P11" si="1">(P10/P6)*1000</f>
        <v>4246.2713684886294</v>
      </c>
    </row>
    <row r="12" spans="2:16" ht="26">
      <c r="B12" s="17" t="s">
        <v>65</v>
      </c>
      <c r="C12" s="24">
        <f t="shared" ref="C12:O12" si="2">C10/C7</f>
        <v>1388.5683604985618</v>
      </c>
      <c r="D12" s="24">
        <f t="shared" si="2"/>
        <v>1407.5680672268907</v>
      </c>
      <c r="E12" s="24">
        <f t="shared" si="2"/>
        <v>1077.2778880866424</v>
      </c>
      <c r="F12" s="24">
        <f t="shared" si="2"/>
        <v>962.80872359963269</v>
      </c>
      <c r="G12" s="24">
        <f t="shared" si="2"/>
        <v>901.01813333333337</v>
      </c>
      <c r="H12" s="24">
        <f t="shared" si="2"/>
        <v>957.43146979260598</v>
      </c>
      <c r="I12" s="24">
        <f t="shared" si="2"/>
        <v>934.04083629893228</v>
      </c>
      <c r="J12" s="24">
        <f t="shared" si="2"/>
        <v>1043.8612644701691</v>
      </c>
      <c r="K12" s="24">
        <f t="shared" si="2"/>
        <v>1100.1180701754388</v>
      </c>
      <c r="L12" s="24">
        <f t="shared" si="2"/>
        <v>1148.420245398773</v>
      </c>
      <c r="M12" s="24">
        <f t="shared" si="2"/>
        <v>987.2495119787045</v>
      </c>
      <c r="N12" s="24">
        <f t="shared" si="2"/>
        <v>808.30214424951271</v>
      </c>
      <c r="O12" s="182">
        <f t="shared" si="2"/>
        <v>1276.4766287487073</v>
      </c>
      <c r="P12" s="23">
        <f t="shared" ref="P12" si="3">P10/P7</f>
        <v>985.51618911174785</v>
      </c>
    </row>
    <row r="13" spans="2:16" ht="26">
      <c r="B13" s="17" t="s">
        <v>55</v>
      </c>
      <c r="C13" s="24">
        <f>C10*Factors!C12</f>
        <v>1113.7248592000001</v>
      </c>
      <c r="D13" s="24">
        <f>D10*Factors!C13</f>
        <v>1144.1965986</v>
      </c>
      <c r="E13" s="24">
        <f>E10*Factors!C14</f>
        <v>890.44342940000001</v>
      </c>
      <c r="F13" s="24">
        <f>F10*Factors!C15</f>
        <v>824.11997819999999</v>
      </c>
      <c r="G13" s="24">
        <f>G10*Factors!C16</f>
        <v>746.04301440000006</v>
      </c>
      <c r="H13" s="24">
        <f>H10*Factors!C17</f>
        <v>770.86062900000002</v>
      </c>
      <c r="I13" s="24">
        <f>I10*Factors!C18</f>
        <v>749.60139659999993</v>
      </c>
      <c r="J13" s="24">
        <f>J10*Factors!C19</f>
        <v>794.78970359999994</v>
      </c>
      <c r="K13" s="24">
        <f>K10*Factors!C20</f>
        <v>855.31979720000004</v>
      </c>
      <c r="L13" s="24">
        <f>L10*Factors!C21</f>
        <v>905.45012250000002</v>
      </c>
      <c r="M13" s="24">
        <f>M10*Factors!C22</f>
        <v>722.09699979999994</v>
      </c>
      <c r="N13" s="24">
        <f>N10*Factors!C23</f>
        <v>437.05058600000001</v>
      </c>
      <c r="O13" s="182">
        <f>O10*Factors!C24</f>
        <v>743.08044579999989</v>
      </c>
      <c r="P13" s="23">
        <f>P10*Factors!C25</f>
        <v>542.7454467</v>
      </c>
    </row>
    <row r="14" spans="2:16" ht="34">
      <c r="B14" s="292" t="s">
        <v>64</v>
      </c>
      <c r="C14" s="293"/>
      <c r="D14" s="293"/>
      <c r="E14" s="293"/>
      <c r="F14" s="293"/>
      <c r="G14" s="293"/>
      <c r="H14" s="293"/>
      <c r="I14" s="293"/>
      <c r="J14" s="293"/>
      <c r="K14" s="293"/>
      <c r="L14" s="293"/>
      <c r="M14" s="293"/>
      <c r="N14" s="293"/>
      <c r="O14" s="293"/>
      <c r="P14" s="295"/>
    </row>
    <row r="15" spans="2:16" ht="26">
      <c r="B15" s="17" t="s">
        <v>52</v>
      </c>
      <c r="C15" s="28">
        <v>132668.64356500001</v>
      </c>
      <c r="D15" s="28">
        <v>137198.325591</v>
      </c>
      <c r="E15" s="28">
        <v>111939.486194</v>
      </c>
      <c r="F15" s="28">
        <v>120326.17903188</v>
      </c>
      <c r="G15" s="28">
        <v>128886.928056</v>
      </c>
      <c r="H15" s="28">
        <v>109648.31253</v>
      </c>
      <c r="I15" s="28">
        <v>110177.67213399999</v>
      </c>
      <c r="J15" s="28">
        <v>125637.969724</v>
      </c>
      <c r="K15" s="28">
        <v>137477.18555600001</v>
      </c>
      <c r="L15" s="28">
        <v>160822.56492</v>
      </c>
      <c r="M15" s="28">
        <v>121419.9487213</v>
      </c>
      <c r="N15" s="28">
        <v>112490.8</v>
      </c>
      <c r="O15" s="183">
        <v>136597.70000000001</v>
      </c>
      <c r="P15" s="27">
        <v>124544.25</v>
      </c>
    </row>
    <row r="16" spans="2:16" ht="26">
      <c r="B16" s="17" t="s">
        <v>147</v>
      </c>
      <c r="C16" s="24">
        <f>(C15/C6)*1000</f>
        <v>565.41840437184089</v>
      </c>
      <c r="D16" s="24">
        <f>(D15/D6)*1000</f>
        <v>584.72338492060101</v>
      </c>
      <c r="E16" s="24">
        <f t="shared" ref="E16:O16" si="4">(E15/E6)*1000</f>
        <v>477.07313476078048</v>
      </c>
      <c r="F16" s="24">
        <f t="shared" si="4"/>
        <v>512.81624899581493</v>
      </c>
      <c r="G16" s="24">
        <f t="shared" si="4"/>
        <v>549.3011705520845</v>
      </c>
      <c r="H16" s="24">
        <f t="shared" si="4"/>
        <v>467.30841777546686</v>
      </c>
      <c r="I16" s="24">
        <f t="shared" si="4"/>
        <v>469.56448714189514</v>
      </c>
      <c r="J16" s="24">
        <f t="shared" si="4"/>
        <v>535.45448616166175</v>
      </c>
      <c r="K16" s="24">
        <f t="shared" si="4"/>
        <v>585.91185381736977</v>
      </c>
      <c r="L16" s="24">
        <f t="shared" si="4"/>
        <v>661.82670194816421</v>
      </c>
      <c r="M16" s="24">
        <f t="shared" si="4"/>
        <v>499.67468341838202</v>
      </c>
      <c r="N16" s="24">
        <f t="shared" si="4"/>
        <v>462.92891299516867</v>
      </c>
      <c r="O16" s="182">
        <f t="shared" si="4"/>
        <v>562.13507930106425</v>
      </c>
      <c r="P16" s="23">
        <f t="shared" ref="P16" si="5">(P15/P6)*1000</f>
        <v>512.53199614811638</v>
      </c>
    </row>
    <row r="17" spans="2:16" ht="26">
      <c r="B17" s="17" t="s">
        <v>63</v>
      </c>
      <c r="C17" s="24">
        <f t="shared" ref="C17:O17" si="6">C15/C7</f>
        <v>127.19908299616492</v>
      </c>
      <c r="D17" s="24">
        <f t="shared" si="6"/>
        <v>128.10301175630252</v>
      </c>
      <c r="E17" s="24">
        <f t="shared" si="6"/>
        <v>101.02841714259928</v>
      </c>
      <c r="F17" s="24">
        <f t="shared" si="6"/>
        <v>110.49235907426997</v>
      </c>
      <c r="G17" s="24">
        <f t="shared" si="6"/>
        <v>114.56615827200001</v>
      </c>
      <c r="H17" s="24">
        <f t="shared" si="6"/>
        <v>98.871336816952208</v>
      </c>
      <c r="I17" s="24">
        <f t="shared" si="6"/>
        <v>98.022839976868326</v>
      </c>
      <c r="J17" s="24">
        <f t="shared" si="6"/>
        <v>111.8770879109528</v>
      </c>
      <c r="K17" s="24">
        <f t="shared" si="6"/>
        <v>120.59402241754387</v>
      </c>
      <c r="L17" s="24">
        <f t="shared" si="6"/>
        <v>140.94878608238389</v>
      </c>
      <c r="M17" s="24">
        <f t="shared" si="6"/>
        <v>107.73731031171251</v>
      </c>
      <c r="N17" s="24">
        <f t="shared" si="6"/>
        <v>109.64015594541911</v>
      </c>
      <c r="O17" s="182">
        <f t="shared" si="6"/>
        <v>141.25925542916238</v>
      </c>
      <c r="P17" s="23">
        <f t="shared" ref="P17" si="7">P15/P7</f>
        <v>118.95343839541547</v>
      </c>
    </row>
    <row r="18" spans="2:16" ht="26">
      <c r="B18" s="22" t="s">
        <v>62</v>
      </c>
      <c r="C18" s="21">
        <f>C15*Factors!C5</f>
        <v>890.22745774057023</v>
      </c>
      <c r="D18" s="21">
        <f>D15*Factors!C5</f>
        <v>920.62233633449705</v>
      </c>
      <c r="E18" s="21">
        <f>E15*Factors!C5</f>
        <v>751.131552546904</v>
      </c>
      <c r="F18" s="21">
        <f>F15*Factors!C5</f>
        <v>807.40758012427966</v>
      </c>
      <c r="G18" s="21">
        <f>G15*Factors!C5</f>
        <v>864.85155207808612</v>
      </c>
      <c r="H18" s="21">
        <f>H15*Factors!C5</f>
        <v>735.75741702146195</v>
      </c>
      <c r="I18" s="21">
        <f>I15*Factors!C5</f>
        <v>739.30950319522753</v>
      </c>
      <c r="J18" s="21">
        <f>J15*Factors!C5</f>
        <v>843.0505308383963</v>
      </c>
      <c r="K18" s="21">
        <f>K15*Factors!C5</f>
        <v>922.49353054464927</v>
      </c>
      <c r="L18" s="21">
        <f>L15*Factors!C5</f>
        <v>1079.1446966585213</v>
      </c>
      <c r="M18" s="21">
        <f>M15*Factors!C5</f>
        <v>814.74694671310738</v>
      </c>
      <c r="N18" s="21">
        <f>N15*Factors!C5</f>
        <v>754.83095486793695</v>
      </c>
      <c r="O18" s="184">
        <f>O15*Factors!C5</f>
        <v>916.59204418284867</v>
      </c>
      <c r="P18" s="20">
        <f>P15*Factors!C5</f>
        <v>835.71149952539281</v>
      </c>
    </row>
    <row r="19" spans="2:16" ht="34">
      <c r="B19" s="245" t="s">
        <v>61</v>
      </c>
      <c r="C19" s="246"/>
      <c r="D19" s="246"/>
      <c r="E19" s="246"/>
      <c r="F19" s="246"/>
      <c r="G19" s="246"/>
      <c r="H19" s="246"/>
      <c r="I19" s="246"/>
      <c r="J19" s="246"/>
      <c r="K19" s="246"/>
      <c r="L19" s="246"/>
      <c r="M19" s="246"/>
      <c r="N19" s="246"/>
      <c r="O19" s="246"/>
      <c r="P19" s="247"/>
    </row>
    <row r="20" spans="2:16" ht="26">
      <c r="B20" s="17" t="s">
        <v>51</v>
      </c>
      <c r="C20" s="114">
        <v>2242.1</v>
      </c>
      <c r="D20" s="114">
        <v>1564.7</v>
      </c>
      <c r="E20" s="114">
        <v>3070.2</v>
      </c>
      <c r="F20" s="114">
        <v>2292.4</v>
      </c>
      <c r="G20" s="114">
        <v>2570.9</v>
      </c>
      <c r="H20" s="114">
        <v>1971.2</v>
      </c>
      <c r="I20" s="114">
        <v>2086</v>
      </c>
      <c r="J20" s="114">
        <v>2669.6</v>
      </c>
      <c r="K20" s="114">
        <v>2373.5</v>
      </c>
      <c r="L20" s="114">
        <v>2389.8000000000002</v>
      </c>
      <c r="M20" s="114">
        <v>1767.3</v>
      </c>
      <c r="N20" s="114">
        <v>1144.5999999999999</v>
      </c>
      <c r="O20" s="194">
        <v>2949.7</v>
      </c>
      <c r="P20" s="115">
        <v>2166.8000000000002</v>
      </c>
    </row>
    <row r="21" spans="2:16" ht="26">
      <c r="B21" s="17" t="s">
        <v>152</v>
      </c>
      <c r="C21" s="129">
        <f>(C20/C6)*1000</f>
        <v>9.5555707089218291</v>
      </c>
      <c r="D21" s="129">
        <f>(D20/D6)*1000</f>
        <v>6.6685703083047079</v>
      </c>
      <c r="E21" s="129">
        <f t="shared" ref="E21:O21" si="8">(E20/E6)*1000</f>
        <v>13.084837068164576</v>
      </c>
      <c r="F21" s="129">
        <f t="shared" si="8"/>
        <v>9.7699434874146576</v>
      </c>
      <c r="G21" s="129">
        <f t="shared" si="8"/>
        <v>10.956878255014107</v>
      </c>
      <c r="H21" s="129">
        <f t="shared" si="8"/>
        <v>8.4010262617308378</v>
      </c>
      <c r="I21" s="129">
        <f t="shared" si="8"/>
        <v>8.8902905752691375</v>
      </c>
      <c r="J21" s="129">
        <f t="shared" si="8"/>
        <v>11.377526231897646</v>
      </c>
      <c r="K21" s="129">
        <f t="shared" si="8"/>
        <v>10.115582301247027</v>
      </c>
      <c r="L21" s="129">
        <f t="shared" si="8"/>
        <v>9.8346488448464591</v>
      </c>
      <c r="M21" s="129">
        <f t="shared" si="8"/>
        <v>7.2728993654268752</v>
      </c>
      <c r="N21" s="129">
        <f t="shared" si="8"/>
        <v>4.7103268339657118</v>
      </c>
      <c r="O21" s="186">
        <f t="shared" si="8"/>
        <v>12.138783035251318</v>
      </c>
      <c r="P21" s="130">
        <f t="shared" ref="P21" si="9">(P20/P6)*1000</f>
        <v>8.9169458184841037</v>
      </c>
    </row>
    <row r="22" spans="2:16" ht="26">
      <c r="B22" s="17" t="s">
        <v>149</v>
      </c>
      <c r="C22" s="67">
        <f>(C20/C7)*1000</f>
        <v>2149.6644295302012</v>
      </c>
      <c r="D22" s="67">
        <f>(D20/D7)*1000</f>
        <v>1460.9710550887023</v>
      </c>
      <c r="E22" s="67">
        <f t="shared" ref="E22:O22" si="10">(E20/E7)*1000</f>
        <v>2770.9386281588445</v>
      </c>
      <c r="F22" s="67">
        <f t="shared" si="10"/>
        <v>2105.0505050505053</v>
      </c>
      <c r="G22" s="67">
        <f t="shared" si="10"/>
        <v>2285.2444444444445</v>
      </c>
      <c r="H22" s="67">
        <f t="shared" si="10"/>
        <v>1777.4571686203788</v>
      </c>
      <c r="I22" s="67">
        <f t="shared" si="10"/>
        <v>1855.8718861209964</v>
      </c>
      <c r="J22" s="67">
        <f t="shared" si="10"/>
        <v>2377.2039180765805</v>
      </c>
      <c r="K22" s="67">
        <f t="shared" si="10"/>
        <v>2082.0175438596493</v>
      </c>
      <c r="L22" s="67">
        <f t="shared" si="10"/>
        <v>2094.4785276073621</v>
      </c>
      <c r="M22" s="67">
        <f t="shared" si="10"/>
        <v>1568.145519077196</v>
      </c>
      <c r="N22" s="67">
        <f t="shared" si="10"/>
        <v>1115.5945419103311</v>
      </c>
      <c r="O22" s="187">
        <f t="shared" si="10"/>
        <v>3050.3619441571873</v>
      </c>
      <c r="P22" s="131">
        <f t="shared" ref="P22" si="11">(P20/P7)*1000</f>
        <v>2069.5319961795608</v>
      </c>
    </row>
    <row r="23" spans="2:16" ht="26">
      <c r="B23" s="17" t="s">
        <v>55</v>
      </c>
      <c r="C23" s="16">
        <f>(C20*Factors!C27)/1000</f>
        <v>7.1276358999999996</v>
      </c>
      <c r="D23" s="16">
        <f>(D20*Factors!C27)/1000</f>
        <v>4.9741813000000006</v>
      </c>
      <c r="E23" s="16">
        <f>(E20*Factors!C27)/1000</f>
        <v>9.7601657999999993</v>
      </c>
      <c r="F23" s="16">
        <f>(F20*Factors!C27)/1000</f>
        <v>7.2875395999999997</v>
      </c>
      <c r="G23" s="16">
        <f>(G20*Factors!C27)/1000</f>
        <v>8.1728910999999993</v>
      </c>
      <c r="H23" s="16">
        <f>(H20*Factors!C27)/1000</f>
        <v>6.2664448000000004</v>
      </c>
      <c r="I23" s="16">
        <f>(I20*Factors!C27)/1000</f>
        <v>6.6313939999999993</v>
      </c>
      <c r="J23" s="16">
        <f>(J20*Factors!C27)/1000</f>
        <v>8.4866583999999978</v>
      </c>
      <c r="K23" s="16">
        <f>(K20*Factors!C27)/1000</f>
        <v>7.5453564999999996</v>
      </c>
      <c r="L23" s="16">
        <f>(L20*Factors!C27)/1000</f>
        <v>7.5971742000000004</v>
      </c>
      <c r="M23" s="16">
        <f>(M20*Factors!C27)/1000</f>
        <v>5.6182466999999994</v>
      </c>
      <c r="N23" s="16">
        <f>(N20*Factors!C27)/1000</f>
        <v>3.6386833999999992</v>
      </c>
      <c r="O23" s="188">
        <f>(O20*Factors!C27)/1000</f>
        <v>9.3770962999999998</v>
      </c>
      <c r="P23" s="15">
        <f>(P20*Factors!C27)/1000</f>
        <v>6.8882572</v>
      </c>
    </row>
    <row r="24" spans="2:16" ht="34">
      <c r="B24" s="303" t="s">
        <v>80</v>
      </c>
      <c r="C24" s="304"/>
      <c r="D24" s="304"/>
      <c r="E24" s="304"/>
      <c r="F24" s="304"/>
      <c r="G24" s="304"/>
      <c r="H24" s="304"/>
      <c r="I24" s="304"/>
      <c r="J24" s="304"/>
      <c r="K24" s="304"/>
      <c r="L24" s="304"/>
      <c r="M24" s="304"/>
      <c r="N24" s="304"/>
      <c r="O24" s="304"/>
      <c r="P24" s="305"/>
    </row>
    <row r="25" spans="2:16" ht="26">
      <c r="B25" s="17" t="s">
        <v>54</v>
      </c>
      <c r="C25" s="59"/>
      <c r="D25" s="59"/>
      <c r="E25" s="59"/>
      <c r="F25" s="59"/>
      <c r="G25" s="59"/>
      <c r="H25" s="59"/>
      <c r="I25" s="59"/>
      <c r="J25" s="59"/>
      <c r="K25" s="59"/>
      <c r="L25" s="59"/>
      <c r="M25" s="59"/>
      <c r="N25" s="58"/>
      <c r="O25" s="190">
        <v>94654.06</v>
      </c>
      <c r="P25" s="57">
        <v>114449</v>
      </c>
    </row>
    <row r="26" spans="2:16" ht="26">
      <c r="B26" s="17" t="s">
        <v>79</v>
      </c>
      <c r="C26" s="59"/>
      <c r="D26" s="59"/>
      <c r="E26" s="59"/>
      <c r="F26" s="59"/>
      <c r="G26" s="59"/>
      <c r="H26" s="59"/>
      <c r="I26" s="59"/>
      <c r="J26" s="59"/>
      <c r="K26" s="59"/>
      <c r="L26" s="59"/>
      <c r="M26" s="59"/>
      <c r="N26" s="60"/>
      <c r="O26" s="190">
        <f>(O25/O6)*1000</f>
        <v>389.5260866344579</v>
      </c>
      <c r="P26" s="57">
        <f>(P25/P6)*1000</f>
        <v>470.98741553428425</v>
      </c>
    </row>
    <row r="27" spans="2:16" ht="26">
      <c r="B27" s="17" t="s">
        <v>65</v>
      </c>
      <c r="C27" s="59"/>
      <c r="D27" s="59"/>
      <c r="E27" s="59"/>
      <c r="F27" s="59"/>
      <c r="G27" s="59"/>
      <c r="H27" s="59"/>
      <c r="I27" s="59"/>
      <c r="J27" s="59"/>
      <c r="K27" s="59"/>
      <c r="L27" s="59"/>
      <c r="M27" s="59"/>
      <c r="N27" s="58"/>
      <c r="O27" s="190">
        <f>O25/O7</f>
        <v>97.884239917269909</v>
      </c>
      <c r="P27" s="57">
        <f>P25/P7</f>
        <v>109.31136580706782</v>
      </c>
    </row>
    <row r="28" spans="2:16" ht="27" thickBot="1">
      <c r="B28" s="22" t="s">
        <v>78</v>
      </c>
      <c r="C28" s="55"/>
      <c r="D28" s="55"/>
      <c r="E28" s="55"/>
      <c r="F28" s="55"/>
      <c r="G28" s="55"/>
      <c r="H28" s="55"/>
      <c r="I28" s="55"/>
      <c r="J28" s="55"/>
      <c r="K28" s="55"/>
      <c r="L28" s="55"/>
      <c r="M28" s="55"/>
      <c r="N28" s="54"/>
      <c r="O28" s="191">
        <f>(O25*Factors!C24)*-1</f>
        <v>-56.981744119999995</v>
      </c>
      <c r="P28" s="53">
        <f>(P25*Factors!C25)*-1</f>
        <v>-60.200173999999997</v>
      </c>
    </row>
    <row r="29" spans="2:16" ht="41" thickTop="1" thickBot="1">
      <c r="B29" s="312" t="s">
        <v>60</v>
      </c>
      <c r="C29" s="313"/>
      <c r="D29" s="313"/>
      <c r="E29" s="313"/>
      <c r="F29" s="313"/>
      <c r="G29" s="313"/>
      <c r="H29" s="313"/>
      <c r="I29" s="313"/>
      <c r="J29" s="313"/>
      <c r="K29" s="313"/>
      <c r="L29" s="313"/>
      <c r="M29" s="313"/>
      <c r="N29" s="313"/>
      <c r="O29" s="313"/>
      <c r="P29" s="314"/>
    </row>
    <row r="30" spans="2:16" ht="31" thickTop="1" thickBot="1">
      <c r="B30" s="13" t="s">
        <v>59</v>
      </c>
      <c r="C30" s="14">
        <f t="shared" ref="C30:N30" si="12">C8+C13+C18+C23</f>
        <v>1973.9887028405703</v>
      </c>
      <c r="D30" s="14">
        <f t="shared" si="12"/>
        <v>2032.7018662344972</v>
      </c>
      <c r="E30" s="14">
        <f t="shared" si="12"/>
        <v>1614.2438977469042</v>
      </c>
      <c r="F30" s="14">
        <f t="shared" si="12"/>
        <v>1601.7238479242797</v>
      </c>
      <c r="G30" s="14">
        <f t="shared" si="12"/>
        <v>1581.9762075780861</v>
      </c>
      <c r="H30" s="14">
        <f t="shared" si="12"/>
        <v>1475.7932408214619</v>
      </c>
      <c r="I30" s="14">
        <f t="shared" si="12"/>
        <v>1458.4510437952274</v>
      </c>
      <c r="J30" s="14">
        <f t="shared" si="12"/>
        <v>1609.2356428383962</v>
      </c>
      <c r="K30" s="14">
        <f t="shared" si="12"/>
        <v>1748.2674342446494</v>
      </c>
      <c r="L30" s="14">
        <f t="shared" si="12"/>
        <v>1955.1007433585212</v>
      </c>
      <c r="M30" s="14">
        <f t="shared" si="12"/>
        <v>1505.3709432131075</v>
      </c>
      <c r="N30" s="14">
        <f t="shared" si="12"/>
        <v>1158.4289742679371</v>
      </c>
      <c r="O30" s="14">
        <f>O8+O13+O18+O23</f>
        <v>1631.9583362828484</v>
      </c>
      <c r="P30" s="14">
        <f>P8+P13+P18+P23</f>
        <v>1348.2539534253929</v>
      </c>
    </row>
    <row r="31" spans="2:16" ht="31" thickTop="1" thickBot="1">
      <c r="B31" s="13" t="s">
        <v>150</v>
      </c>
      <c r="C31" s="12">
        <f>(C30/C6)*1000</f>
        <v>8.4129113904847905</v>
      </c>
      <c r="D31" s="12">
        <f>(D30/D6)*1000</f>
        <v>8.6631400976589337</v>
      </c>
      <c r="E31" s="12">
        <f t="shared" ref="E31:O31" si="13">(E30/E6)*1000</f>
        <v>6.8797206665028856</v>
      </c>
      <c r="F31" s="12">
        <f t="shared" si="13"/>
        <v>6.8263616631759545</v>
      </c>
      <c r="G31" s="12">
        <f t="shared" si="13"/>
        <v>6.7421995055280313</v>
      </c>
      <c r="H31" s="12">
        <f t="shared" si="13"/>
        <v>6.2896599903743722</v>
      </c>
      <c r="I31" s="12">
        <f t="shared" si="13"/>
        <v>6.2157495537603777</v>
      </c>
      <c r="J31" s="12">
        <f t="shared" si="13"/>
        <v>6.8583760637168583</v>
      </c>
      <c r="K31" s="12">
        <f t="shared" si="13"/>
        <v>7.4509134677445656</v>
      </c>
      <c r="L31" s="12">
        <f t="shared" si="13"/>
        <v>8.0457482915847915</v>
      </c>
      <c r="M31" s="12">
        <f t="shared" si="13"/>
        <v>6.1949931407382257</v>
      </c>
      <c r="N31" s="12">
        <f t="shared" si="13"/>
        <v>4.7672366614866668</v>
      </c>
      <c r="O31" s="12">
        <f t="shared" si="13"/>
        <v>6.7159332022602998</v>
      </c>
      <c r="P31" s="12">
        <f t="shared" ref="P31" si="14">(P30/P6)*1000</f>
        <v>5.5484158446793508</v>
      </c>
    </row>
    <row r="32" spans="2:16" ht="31" thickTop="1" thickBot="1">
      <c r="B32" s="13" t="s">
        <v>58</v>
      </c>
      <c r="C32" s="12">
        <f>C30/C7</f>
        <v>1.8926066182555803</v>
      </c>
      <c r="D32" s="12">
        <f>D30/D7</f>
        <v>1.8979475875205389</v>
      </c>
      <c r="E32" s="12">
        <f t="shared" ref="E32" si="15">E30/E7</f>
        <v>1.4568988246813215</v>
      </c>
      <c r="F32" s="12">
        <f>F30/F7</f>
        <v>1.4708207969919924</v>
      </c>
      <c r="G32" s="12">
        <f t="shared" ref="G32" si="16">G30/G7</f>
        <v>1.4062010734027433</v>
      </c>
      <c r="H32" s="12">
        <f>H30/H7</f>
        <v>1.3307423271609216</v>
      </c>
      <c r="I32" s="12">
        <f t="shared" ref="I32" si="17">I30/I7</f>
        <v>1.2975543094263589</v>
      </c>
      <c r="J32" s="12">
        <f>J30/J7</f>
        <v>1.4329792011027571</v>
      </c>
      <c r="K32" s="12">
        <f>K30/K7</f>
        <v>1.5335679247760083</v>
      </c>
      <c r="L32" s="12">
        <f>L30/L7</f>
        <v>1.7134975840127267</v>
      </c>
      <c r="M32" s="12">
        <f t="shared" ref="M32" si="18">M30/M7</f>
        <v>1.3357328688669987</v>
      </c>
      <c r="N32" s="12">
        <f>N30/N7</f>
        <v>1.1290730743352213</v>
      </c>
      <c r="O32" s="12">
        <f t="shared" ref="O32:P32" si="19">O30/O7</f>
        <v>1.6876508131156653</v>
      </c>
      <c r="P32" s="12">
        <f t="shared" si="19"/>
        <v>1.2877306145419225</v>
      </c>
    </row>
    <row r="33" spans="2:16" ht="14" customHeight="1" thickTop="1">
      <c r="B33" s="11"/>
      <c r="C33" s="10"/>
      <c r="D33" s="10"/>
      <c r="E33" s="10"/>
      <c r="F33" s="10"/>
      <c r="G33" s="10"/>
      <c r="H33" s="10"/>
      <c r="I33" s="10"/>
      <c r="J33" s="10"/>
      <c r="K33" s="10"/>
      <c r="L33" s="10"/>
      <c r="M33" s="9"/>
      <c r="N33" s="9"/>
      <c r="O33" s="9"/>
      <c r="P33" s="156"/>
    </row>
    <row r="34" spans="2:16" ht="26">
      <c r="B34" s="261" t="s">
        <v>57</v>
      </c>
      <c r="C34" s="262"/>
      <c r="D34" s="262"/>
      <c r="E34" s="263"/>
      <c r="F34" s="263"/>
      <c r="G34" s="264"/>
      <c r="H34" s="270" t="s">
        <v>56</v>
      </c>
      <c r="I34" s="271"/>
      <c r="J34" s="271"/>
      <c r="K34" s="271"/>
      <c r="L34" s="271"/>
      <c r="M34" s="271"/>
      <c r="N34" s="271"/>
      <c r="O34" s="271"/>
      <c r="P34" s="272"/>
    </row>
    <row r="35" spans="2:16" ht="26" customHeight="1">
      <c r="B35" s="265" t="s">
        <v>55</v>
      </c>
      <c r="C35" s="248" t="s">
        <v>54</v>
      </c>
      <c r="D35" s="248" t="s">
        <v>53</v>
      </c>
      <c r="E35" s="249" t="s">
        <v>52</v>
      </c>
      <c r="F35" s="251" t="s">
        <v>51</v>
      </c>
      <c r="G35" s="253" t="s">
        <v>50</v>
      </c>
      <c r="H35" s="273" t="s">
        <v>49</v>
      </c>
      <c r="I35" s="274"/>
      <c r="J35" s="274"/>
      <c r="K35" s="274"/>
      <c r="L35" s="274"/>
      <c r="M35" s="274"/>
      <c r="N35" s="274"/>
      <c r="O35" s="274"/>
      <c r="P35" s="275"/>
    </row>
    <row r="36" spans="2:16" ht="26" customHeight="1">
      <c r="B36" s="266"/>
      <c r="C36" s="248"/>
      <c r="D36" s="248"/>
      <c r="E36" s="250"/>
      <c r="F36" s="252"/>
      <c r="G36" s="254"/>
      <c r="H36" s="273" t="s">
        <v>48</v>
      </c>
      <c r="I36" s="274"/>
      <c r="J36" s="274"/>
      <c r="K36" s="274"/>
      <c r="L36" s="274"/>
      <c r="M36" s="274"/>
      <c r="N36" s="274"/>
      <c r="O36" s="274"/>
      <c r="P36" s="275"/>
    </row>
    <row r="37" spans="2:16" ht="48" customHeight="1">
      <c r="B37" s="317" t="s">
        <v>47</v>
      </c>
      <c r="C37" s="315" t="s">
        <v>46</v>
      </c>
      <c r="D37" s="289" t="s">
        <v>45</v>
      </c>
      <c r="E37" s="315" t="s">
        <v>44</v>
      </c>
      <c r="F37" s="289" t="s">
        <v>43</v>
      </c>
      <c r="G37" s="315" t="s">
        <v>42</v>
      </c>
      <c r="H37" s="273" t="s">
        <v>41</v>
      </c>
      <c r="I37" s="274"/>
      <c r="J37" s="274"/>
      <c r="K37" s="274"/>
      <c r="L37" s="274"/>
      <c r="M37" s="274"/>
      <c r="N37" s="274"/>
      <c r="O37" s="274"/>
      <c r="P37" s="275"/>
    </row>
    <row r="38" spans="2:16" ht="26" customHeight="1" thickBot="1">
      <c r="B38" s="318"/>
      <c r="C38" s="316"/>
      <c r="D38" s="290"/>
      <c r="E38" s="316"/>
      <c r="F38" s="290"/>
      <c r="G38" s="316"/>
      <c r="H38" s="276" t="s">
        <v>102</v>
      </c>
      <c r="I38" s="277"/>
      <c r="J38" s="277"/>
      <c r="K38" s="277"/>
      <c r="L38" s="277"/>
      <c r="M38" s="277"/>
      <c r="N38" s="277"/>
      <c r="O38" s="277"/>
      <c r="P38" s="278"/>
    </row>
    <row r="39" spans="2:16" ht="18" customHeight="1" thickTop="1"/>
  </sheetData>
  <mergeCells count="27">
    <mergeCell ref="H35:P35"/>
    <mergeCell ref="H36:P36"/>
    <mergeCell ref="H37:P37"/>
    <mergeCell ref="H38:P38"/>
    <mergeCell ref="B2:I2"/>
    <mergeCell ref="B3:D3"/>
    <mergeCell ref="B4:J4"/>
    <mergeCell ref="K2:P4"/>
    <mergeCell ref="B9:P9"/>
    <mergeCell ref="B14:P14"/>
    <mergeCell ref="B34:G34"/>
    <mergeCell ref="B19:P19"/>
    <mergeCell ref="B24:P24"/>
    <mergeCell ref="B29:P29"/>
    <mergeCell ref="H34:P34"/>
    <mergeCell ref="G35:G36"/>
    <mergeCell ref="G37:G38"/>
    <mergeCell ref="B35:B36"/>
    <mergeCell ref="C35:C36"/>
    <mergeCell ref="D35:D36"/>
    <mergeCell ref="E35:E36"/>
    <mergeCell ref="F35:F36"/>
    <mergeCell ref="B37:B38"/>
    <mergeCell ref="C37:C38"/>
    <mergeCell ref="D37:D38"/>
    <mergeCell ref="E37:E38"/>
    <mergeCell ref="F37:F38"/>
  </mergeCells>
  <pageMargins left="0.7" right="0.7" top="0.75" bottom="0.75" header="0.3" footer="0.3"/>
  <pageSetup scale="4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5A6D5-5982-4BF1-9661-DDF1FC87CF4B}">
  <sheetPr>
    <tabColor theme="0"/>
    <pageSetUpPr fitToPage="1"/>
  </sheetPr>
  <dimension ref="B1:C16"/>
  <sheetViews>
    <sheetView topLeftCell="B1" workbookViewId="0">
      <selection activeCell="B9" sqref="B9"/>
    </sheetView>
  </sheetViews>
  <sheetFormatPr baseColWidth="10" defaultColWidth="7.83203125" defaultRowHeight="15"/>
  <cols>
    <col min="1" max="1" width="3.5" style="103" customWidth="1"/>
    <col min="2" max="2" width="44.1640625" style="103" customWidth="1"/>
    <col min="3" max="3" width="112.1640625" style="103" customWidth="1"/>
    <col min="4" max="4" width="3" style="103" customWidth="1"/>
    <col min="5" max="16384" width="7.83203125" style="103"/>
  </cols>
  <sheetData>
    <row r="1" spans="2:3" ht="8" customHeight="1" thickBot="1"/>
    <row r="2" spans="2:3" ht="22" thickBot="1">
      <c r="B2" s="104" t="s">
        <v>0</v>
      </c>
      <c r="C2" s="105" t="s">
        <v>1</v>
      </c>
    </row>
    <row r="3" spans="2:3" ht="24.5" customHeight="1">
      <c r="B3" s="106" t="s">
        <v>2</v>
      </c>
      <c r="C3" s="107" t="s">
        <v>134</v>
      </c>
    </row>
    <row r="4" spans="2:3" ht="32.5" customHeight="1">
      <c r="B4" s="108" t="s">
        <v>3</v>
      </c>
      <c r="C4" s="109" t="s">
        <v>135</v>
      </c>
    </row>
    <row r="5" spans="2:3" ht="32.5" customHeight="1">
      <c r="B5" s="108" t="s">
        <v>145</v>
      </c>
      <c r="C5" s="109" t="s">
        <v>136</v>
      </c>
    </row>
    <row r="6" spans="2:3" ht="20.5" customHeight="1">
      <c r="B6" s="108" t="s">
        <v>4</v>
      </c>
      <c r="C6" s="109" t="s">
        <v>5</v>
      </c>
    </row>
    <row r="7" spans="2:3" ht="55.25" customHeight="1">
      <c r="B7" s="108" t="s">
        <v>6</v>
      </c>
      <c r="C7" s="109" t="s">
        <v>7</v>
      </c>
    </row>
    <row r="8" spans="2:3" ht="18.5" customHeight="1">
      <c r="B8" s="108" t="s">
        <v>8</v>
      </c>
      <c r="C8" s="109" t="s">
        <v>9</v>
      </c>
    </row>
    <row r="9" spans="2:3" ht="21" customHeight="1">
      <c r="B9" s="108" t="s">
        <v>10</v>
      </c>
      <c r="C9" s="109" t="s">
        <v>11</v>
      </c>
    </row>
    <row r="10" spans="2:3" ht="42" customHeight="1">
      <c r="B10" s="108" t="s">
        <v>12</v>
      </c>
      <c r="C10" s="109" t="s">
        <v>13</v>
      </c>
    </row>
    <row r="11" spans="2:3" ht="21.5" customHeight="1">
      <c r="B11" s="108" t="s">
        <v>14</v>
      </c>
      <c r="C11" s="109" t="s">
        <v>15</v>
      </c>
    </row>
    <row r="12" spans="2:3" ht="33" customHeight="1" thickBot="1">
      <c r="B12" s="110" t="s">
        <v>16</v>
      </c>
      <c r="C12" s="111" t="s">
        <v>17</v>
      </c>
    </row>
    <row r="13" spans="2:3" ht="3" customHeight="1"/>
    <row r="16" spans="2:3">
      <c r="C16" s="112"/>
    </row>
  </sheetData>
  <pageMargins left="0.7" right="0.7" top="0.75" bottom="0.75" header="0.3" footer="0.3"/>
  <pageSetup scale="73"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8CD3-8BD7-F24B-8F5E-B1BC1370D8ED}">
  <sheetPr>
    <tabColor theme="0"/>
    <pageSetUpPr fitToPage="1"/>
  </sheetPr>
  <dimension ref="B1:J31"/>
  <sheetViews>
    <sheetView workbookViewId="0">
      <selection activeCell="B26" sqref="B26:D26"/>
    </sheetView>
  </sheetViews>
  <sheetFormatPr baseColWidth="10" defaultColWidth="11.1640625" defaultRowHeight="16"/>
  <cols>
    <col min="1" max="1" width="2.5" customWidth="1"/>
    <col min="2" max="2" width="39.83203125" customWidth="1"/>
    <col min="3" max="3" width="20.1640625" customWidth="1"/>
    <col min="4" max="4" width="37" customWidth="1"/>
    <col min="5" max="5" width="2.33203125" customWidth="1"/>
    <col min="6" max="6" width="2" customWidth="1"/>
  </cols>
  <sheetData>
    <row r="1" spans="2:6" ht="9" customHeight="1" thickBot="1"/>
    <row r="2" spans="2:6" ht="46" customHeight="1" thickBot="1">
      <c r="B2" s="230" t="s">
        <v>40</v>
      </c>
      <c r="C2" s="231"/>
      <c r="D2" s="232"/>
      <c r="E2" s="7"/>
      <c r="F2" s="7"/>
    </row>
    <row r="3" spans="2:6" ht="27" thickBot="1">
      <c r="B3" s="227" t="s">
        <v>39</v>
      </c>
      <c r="C3" s="228"/>
      <c r="D3" s="229"/>
    </row>
    <row r="4" spans="2:6" ht="25" thickBot="1">
      <c r="B4" s="81" t="s">
        <v>106</v>
      </c>
      <c r="C4" s="82" t="s">
        <v>38</v>
      </c>
      <c r="D4" s="83" t="s">
        <v>37</v>
      </c>
    </row>
    <row r="5" spans="2:6" ht="21">
      <c r="B5" s="78" t="s">
        <v>36</v>
      </c>
      <c r="C5" s="113">
        <v>6.7101572294617599E-3</v>
      </c>
      <c r="D5" s="80" t="s">
        <v>35</v>
      </c>
    </row>
    <row r="6" spans="2:6" ht="21">
      <c r="B6" s="5" t="s">
        <v>107</v>
      </c>
      <c r="C6" s="6">
        <v>1.021E-2</v>
      </c>
      <c r="D6" s="3" t="s">
        <v>108</v>
      </c>
    </row>
    <row r="7" spans="2:6" ht="21">
      <c r="B7" s="5" t="s">
        <v>109</v>
      </c>
      <c r="C7" s="6">
        <v>7.0600000000000003E-3</v>
      </c>
      <c r="D7" s="3" t="s">
        <v>108</v>
      </c>
    </row>
    <row r="8" spans="2:6" ht="21">
      <c r="B8" s="5" t="s">
        <v>110</v>
      </c>
      <c r="C8" s="74">
        <v>-0.8</v>
      </c>
      <c r="D8" s="3" t="s">
        <v>111</v>
      </c>
    </row>
    <row r="9" spans="2:6" ht="21">
      <c r="B9" s="5" t="s">
        <v>112</v>
      </c>
      <c r="C9" s="74">
        <v>-2.5</v>
      </c>
      <c r="D9" s="3" t="s">
        <v>111</v>
      </c>
    </row>
    <row r="10" spans="2:6" ht="22" thickBot="1">
      <c r="B10" s="75" t="s">
        <v>113</v>
      </c>
      <c r="C10" s="76">
        <v>-80</v>
      </c>
      <c r="D10" s="77" t="s">
        <v>111</v>
      </c>
    </row>
    <row r="11" spans="2:6" ht="27" thickBot="1">
      <c r="B11" s="233" t="s">
        <v>114</v>
      </c>
      <c r="C11" s="234"/>
      <c r="D11" s="235"/>
    </row>
    <row r="12" spans="2:6" ht="21">
      <c r="B12" s="78" t="s">
        <v>34</v>
      </c>
      <c r="C12" s="79">
        <v>7.6900000000000004E-4</v>
      </c>
      <c r="D12" s="80" t="s">
        <v>21</v>
      </c>
    </row>
    <row r="13" spans="2:6" ht="21">
      <c r="B13" s="5" t="s">
        <v>33</v>
      </c>
      <c r="C13" s="4">
        <v>7.5900000000000002E-4</v>
      </c>
      <c r="D13" s="3" t="s">
        <v>21</v>
      </c>
    </row>
    <row r="14" spans="2:6" ht="21">
      <c r="B14" s="5" t="s">
        <v>32</v>
      </c>
      <c r="C14" s="4">
        <v>7.4600000000000003E-4</v>
      </c>
      <c r="D14" s="3" t="s">
        <v>21</v>
      </c>
    </row>
    <row r="15" spans="2:6" ht="21">
      <c r="B15" s="5" t="s">
        <v>31</v>
      </c>
      <c r="C15" s="4">
        <v>7.8600000000000002E-4</v>
      </c>
      <c r="D15" s="3" t="s">
        <v>21</v>
      </c>
    </row>
    <row r="16" spans="2:6" ht="21">
      <c r="B16" s="5" t="s">
        <v>30</v>
      </c>
      <c r="C16" s="4">
        <v>7.36E-4</v>
      </c>
      <c r="D16" s="3" t="s">
        <v>21</v>
      </c>
    </row>
    <row r="17" spans="2:10" ht="21">
      <c r="B17" s="5" t="s">
        <v>29</v>
      </c>
      <c r="C17" s="4">
        <v>7.2599999999999997E-4</v>
      </c>
      <c r="D17" s="3" t="s">
        <v>21</v>
      </c>
    </row>
    <row r="18" spans="2:10" ht="21">
      <c r="B18" s="5" t="s">
        <v>28</v>
      </c>
      <c r="C18" s="4">
        <v>7.1400000000000001E-4</v>
      </c>
      <c r="D18" s="3" t="s">
        <v>21</v>
      </c>
    </row>
    <row r="19" spans="2:10" ht="21">
      <c r="B19" s="5" t="s">
        <v>27</v>
      </c>
      <c r="C19" s="4">
        <v>6.78E-4</v>
      </c>
      <c r="D19" s="3" t="s">
        <v>21</v>
      </c>
    </row>
    <row r="20" spans="2:10" ht="21">
      <c r="B20" s="5" t="s">
        <v>26</v>
      </c>
      <c r="C20" s="4">
        <v>6.8199999999999999E-4</v>
      </c>
      <c r="D20" s="3" t="s">
        <v>21</v>
      </c>
    </row>
    <row r="21" spans="2:10" ht="21">
      <c r="B21" s="5" t="s">
        <v>25</v>
      </c>
      <c r="C21" s="4">
        <v>6.9099999999999999E-4</v>
      </c>
      <c r="D21" s="3" t="s">
        <v>21</v>
      </c>
    </row>
    <row r="22" spans="2:10" ht="21">
      <c r="B22" s="5" t="s">
        <v>24</v>
      </c>
      <c r="C22" s="4">
        <v>6.4899999999999995E-4</v>
      </c>
      <c r="D22" s="3" t="s">
        <v>21</v>
      </c>
    </row>
    <row r="23" spans="2:10" ht="21">
      <c r="B23" s="5" t="s">
        <v>23</v>
      </c>
      <c r="C23" s="4">
        <v>5.2700000000000002E-4</v>
      </c>
      <c r="D23" s="3" t="s">
        <v>21</v>
      </c>
    </row>
    <row r="24" spans="2:10" ht="21">
      <c r="B24" s="75" t="s">
        <v>22</v>
      </c>
      <c r="C24" s="84">
        <v>6.02E-4</v>
      </c>
      <c r="D24" s="77" t="s">
        <v>21</v>
      </c>
    </row>
    <row r="25" spans="2:10" ht="22" thickBot="1">
      <c r="B25" s="75" t="s">
        <v>153</v>
      </c>
      <c r="C25" s="195">
        <v>5.2599999999999999E-4</v>
      </c>
      <c r="D25" s="77" t="s">
        <v>21</v>
      </c>
    </row>
    <row r="26" spans="2:10" ht="27" thickBot="1">
      <c r="B26" s="236" t="s">
        <v>20</v>
      </c>
      <c r="C26" s="237"/>
      <c r="D26" s="238"/>
    </row>
    <row r="27" spans="2:10" ht="22" thickBot="1">
      <c r="B27" s="85" t="s">
        <v>19</v>
      </c>
      <c r="C27" s="86">
        <v>3.1789999999999998</v>
      </c>
      <c r="D27" s="87" t="s">
        <v>18</v>
      </c>
    </row>
    <row r="28" spans="2:10" ht="7" customHeight="1"/>
    <row r="29" spans="2:10" ht="4" customHeight="1"/>
    <row r="30" spans="2:10" ht="13" customHeight="1">
      <c r="D30" s="2"/>
    </row>
    <row r="31" spans="2:10">
      <c r="D31" s="2"/>
      <c r="I31" s="226"/>
      <c r="J31" s="226"/>
    </row>
  </sheetData>
  <mergeCells count="5">
    <mergeCell ref="I31:J31"/>
    <mergeCell ref="B3:D3"/>
    <mergeCell ref="B2:D2"/>
    <mergeCell ref="B11:D11"/>
    <mergeCell ref="B26:D26"/>
  </mergeCells>
  <pageMargins left="0.7" right="0.7" top="0.75" bottom="0.75" header="0.3" footer="0.3"/>
  <pageSetup scale="77"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99E1-831C-3C41-8492-70250F3C7DF7}">
  <sheetPr>
    <pageSetUpPr fitToPage="1"/>
  </sheetPr>
  <dimension ref="B1:P60"/>
  <sheetViews>
    <sheetView topLeftCell="F2" zoomScale="55" zoomScaleNormal="55" workbookViewId="0">
      <selection activeCell="S21" sqref="S21"/>
    </sheetView>
  </sheetViews>
  <sheetFormatPr baseColWidth="10" defaultColWidth="10.83203125" defaultRowHeight="16"/>
  <cols>
    <col min="1" max="1" width="11.1640625" style="45" customWidth="1"/>
    <col min="2" max="2" width="41.1640625" style="45" customWidth="1"/>
    <col min="3" max="16" width="17.83203125" style="45" customWidth="1"/>
    <col min="17" max="16384" width="10.83203125" style="45"/>
  </cols>
  <sheetData>
    <row r="1" spans="2:16" ht="26" customHeight="1" thickBot="1"/>
    <row r="2" spans="2:16" ht="66" customHeight="1" thickTop="1">
      <c r="B2" s="255" t="s">
        <v>74</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134"/>
      <c r="M4" s="243"/>
      <c r="N4" s="243"/>
      <c r="O4" s="243"/>
      <c r="P4" s="244"/>
    </row>
    <row r="5" spans="2:16" ht="28" customHeight="1" thickTop="1">
      <c r="B5" s="41" t="s">
        <v>71</v>
      </c>
      <c r="C5" s="40">
        <v>2010</v>
      </c>
      <c r="D5" s="40">
        <v>2011</v>
      </c>
      <c r="E5" s="40">
        <v>2012</v>
      </c>
      <c r="F5" s="40">
        <v>2013</v>
      </c>
      <c r="G5" s="40">
        <v>2014</v>
      </c>
      <c r="H5" s="40">
        <v>2015</v>
      </c>
      <c r="I5" s="40">
        <v>2016</v>
      </c>
      <c r="J5" s="40">
        <v>2017</v>
      </c>
      <c r="K5" s="40">
        <v>2018</v>
      </c>
      <c r="L5" s="40">
        <v>2019</v>
      </c>
      <c r="M5" s="40">
        <v>2020</v>
      </c>
      <c r="N5" s="40" t="s">
        <v>70</v>
      </c>
      <c r="O5" s="40" t="s">
        <v>69</v>
      </c>
      <c r="P5" s="135">
        <v>2023</v>
      </c>
    </row>
    <row r="6" spans="2:16" ht="28" customHeight="1">
      <c r="B6" s="39" t="s">
        <v>45</v>
      </c>
      <c r="C6" s="38">
        <v>52765</v>
      </c>
      <c r="D6" s="38">
        <v>52765</v>
      </c>
      <c r="E6" s="38">
        <v>52765</v>
      </c>
      <c r="F6" s="38">
        <v>52765</v>
      </c>
      <c r="G6" s="38">
        <v>52765</v>
      </c>
      <c r="H6" s="38">
        <v>52765</v>
      </c>
      <c r="I6" s="38">
        <v>52765</v>
      </c>
      <c r="J6" s="38">
        <v>52765</v>
      </c>
      <c r="K6" s="38">
        <v>52765</v>
      </c>
      <c r="L6" s="38">
        <v>52765</v>
      </c>
      <c r="M6" s="38">
        <v>52765</v>
      </c>
      <c r="N6" s="38">
        <v>52765</v>
      </c>
      <c r="O6" s="38">
        <v>52765</v>
      </c>
      <c r="P6" s="136">
        <v>52765</v>
      </c>
    </row>
    <row r="7" spans="2:16" ht="28" customHeight="1">
      <c r="B7" s="22" t="s">
        <v>68</v>
      </c>
      <c r="C7" s="35">
        <v>297</v>
      </c>
      <c r="D7" s="36">
        <v>317</v>
      </c>
      <c r="E7" s="36">
        <v>297</v>
      </c>
      <c r="F7" s="36">
        <v>296</v>
      </c>
      <c r="G7" s="36">
        <v>317</v>
      </c>
      <c r="H7" s="35">
        <v>301</v>
      </c>
      <c r="I7" s="34">
        <v>293</v>
      </c>
      <c r="J7" s="34">
        <v>300</v>
      </c>
      <c r="K7" s="34">
        <v>313</v>
      </c>
      <c r="L7" s="34">
        <v>301</v>
      </c>
      <c r="M7" s="34">
        <v>295</v>
      </c>
      <c r="N7" s="34">
        <v>288</v>
      </c>
      <c r="O7" s="55">
        <v>323</v>
      </c>
      <c r="P7" s="137">
        <v>341</v>
      </c>
    </row>
    <row r="8" spans="2:16" ht="28" customHeight="1">
      <c r="B8" s="17" t="s">
        <v>67</v>
      </c>
      <c r="C8" s="32">
        <v>-11.760000000000002</v>
      </c>
      <c r="D8" s="32">
        <v>-11.760000000000002</v>
      </c>
      <c r="E8" s="32">
        <v>-11.760000000000002</v>
      </c>
      <c r="F8" s="32">
        <v>-11.760000000000002</v>
      </c>
      <c r="G8" s="32">
        <v>-11.760000000000002</v>
      </c>
      <c r="H8" s="32">
        <v>-11.760000000000002</v>
      </c>
      <c r="I8" s="32">
        <v>-11.760000000000002</v>
      </c>
      <c r="J8" s="32">
        <v>-11.760000000000002</v>
      </c>
      <c r="K8" s="32">
        <v>-11.760000000000002</v>
      </c>
      <c r="L8" s="32">
        <v>-11.760000000000002</v>
      </c>
      <c r="M8" s="32">
        <v>-11.760000000000002</v>
      </c>
      <c r="N8" s="32">
        <v>-11.760000000000002</v>
      </c>
      <c r="O8" s="32">
        <v>-11.760000000000002</v>
      </c>
      <c r="P8" s="138">
        <v>-11.760000000000002</v>
      </c>
    </row>
    <row r="9" spans="2:16" ht="28" customHeight="1">
      <c r="B9" s="245" t="s">
        <v>66</v>
      </c>
      <c r="C9" s="246"/>
      <c r="D9" s="246"/>
      <c r="E9" s="246"/>
      <c r="F9" s="246"/>
      <c r="G9" s="246"/>
      <c r="H9" s="246"/>
      <c r="I9" s="246"/>
      <c r="J9" s="246"/>
      <c r="K9" s="246"/>
      <c r="L9" s="246"/>
      <c r="M9" s="246"/>
      <c r="N9" s="246"/>
      <c r="O9" s="246"/>
      <c r="P9" s="247"/>
    </row>
    <row r="10" spans="2:16" ht="28" customHeight="1">
      <c r="B10" s="17" t="s">
        <v>54</v>
      </c>
      <c r="C10" s="132">
        <v>322880.90000000002</v>
      </c>
      <c r="D10" s="132">
        <v>329309.40000000002</v>
      </c>
      <c r="E10" s="132">
        <v>289734.59999999998</v>
      </c>
      <c r="F10" s="132">
        <v>254052.4</v>
      </c>
      <c r="G10" s="132">
        <v>233379.3</v>
      </c>
      <c r="H10" s="132">
        <v>242619.6</v>
      </c>
      <c r="I10" s="132">
        <v>209855</v>
      </c>
      <c r="J10" s="132">
        <v>255585.6</v>
      </c>
      <c r="K10" s="132">
        <v>266480.7</v>
      </c>
      <c r="L10" s="132">
        <v>437120.5</v>
      </c>
      <c r="M10" s="132">
        <v>511268</v>
      </c>
      <c r="N10" s="132">
        <v>198641.3</v>
      </c>
      <c r="O10" s="141">
        <v>273445.3</v>
      </c>
      <c r="P10" s="139">
        <v>271405.2</v>
      </c>
    </row>
    <row r="11" spans="2:16" ht="28" customHeight="1">
      <c r="B11" s="17" t="s">
        <v>79</v>
      </c>
      <c r="C11" s="133">
        <f>(C10/C6)*1000</f>
        <v>6119.2248649673083</v>
      </c>
      <c r="D11" s="133">
        <f>(D10/D6)*1000</f>
        <v>6241.0575191888565</v>
      </c>
      <c r="E11" s="133">
        <f>(E10/E6)*1000</f>
        <v>5491.0376196342268</v>
      </c>
      <c r="F11" s="133">
        <f t="shared" ref="F11:O11" si="0">(F10/F6)*1000</f>
        <v>4814.7901070785565</v>
      </c>
      <c r="G11" s="133">
        <f t="shared" si="0"/>
        <v>4422.9944091727466</v>
      </c>
      <c r="H11" s="133">
        <f t="shared" si="0"/>
        <v>4598.1161754951199</v>
      </c>
      <c r="I11" s="133">
        <f t="shared" si="0"/>
        <v>3977.1628920686057</v>
      </c>
      <c r="J11" s="133">
        <f t="shared" si="0"/>
        <v>4843.8472472282765</v>
      </c>
      <c r="K11" s="133">
        <f t="shared" si="0"/>
        <v>5050.3307116459773</v>
      </c>
      <c r="L11" s="133">
        <f t="shared" si="0"/>
        <v>8284.2888278214723</v>
      </c>
      <c r="M11" s="133">
        <f t="shared" si="0"/>
        <v>9689.5290438737793</v>
      </c>
      <c r="N11" s="133">
        <f t="shared" si="0"/>
        <v>3764.6413342177575</v>
      </c>
      <c r="O11" s="133">
        <f t="shared" si="0"/>
        <v>5182.3235099023968</v>
      </c>
      <c r="P11" s="140">
        <f t="shared" ref="P11" si="1">(P10/P6)*1000</f>
        <v>5143.6596228560602</v>
      </c>
    </row>
    <row r="12" spans="2:16" ht="28" customHeight="1">
      <c r="B12" s="17" t="s">
        <v>65</v>
      </c>
      <c r="C12" s="133">
        <f t="shared" ref="C12:O12" si="2">C10/C7</f>
        <v>1087.1410774410774</v>
      </c>
      <c r="D12" s="133">
        <f t="shared" si="2"/>
        <v>1038.8309148264984</v>
      </c>
      <c r="E12" s="133">
        <f t="shared" si="2"/>
        <v>975.53737373737363</v>
      </c>
      <c r="F12" s="133">
        <f t="shared" si="2"/>
        <v>858.28513513513508</v>
      </c>
      <c r="G12" s="133">
        <f t="shared" si="2"/>
        <v>736.21230283911666</v>
      </c>
      <c r="H12" s="133">
        <f t="shared" si="2"/>
        <v>806.04518272425253</v>
      </c>
      <c r="I12" s="133">
        <f t="shared" si="2"/>
        <v>716.22866894197955</v>
      </c>
      <c r="J12" s="133">
        <f t="shared" si="2"/>
        <v>851.952</v>
      </c>
      <c r="K12" s="133">
        <f t="shared" si="2"/>
        <v>851.37603833865819</v>
      </c>
      <c r="L12" s="133">
        <f t="shared" si="2"/>
        <v>1452.2275747508306</v>
      </c>
      <c r="M12" s="133">
        <f t="shared" si="2"/>
        <v>1733.1118644067797</v>
      </c>
      <c r="N12" s="133">
        <f t="shared" si="2"/>
        <v>689.72673611111111</v>
      </c>
      <c r="O12" s="133">
        <f t="shared" si="2"/>
        <v>846.57987616099069</v>
      </c>
      <c r="P12" s="140">
        <f t="shared" ref="P12" si="3">P10/P7</f>
        <v>795.90967741935492</v>
      </c>
    </row>
    <row r="13" spans="2:16" ht="28" customHeight="1">
      <c r="B13" s="17" t="s">
        <v>55</v>
      </c>
      <c r="C13" s="133">
        <f>C10*Factors!C12</f>
        <v>248.29541210000002</v>
      </c>
      <c r="D13" s="133">
        <f>D10*Factors!C13</f>
        <v>249.94583460000001</v>
      </c>
      <c r="E13" s="133">
        <f>E10*Factors!C14</f>
        <v>216.14201159999999</v>
      </c>
      <c r="F13" s="133">
        <f>F10*Factors!C15</f>
        <v>199.68518639999999</v>
      </c>
      <c r="G13" s="133">
        <f>G10*Factors!C16</f>
        <v>171.76716479999999</v>
      </c>
      <c r="H13" s="133">
        <f>H10*Factors!C17</f>
        <v>176.14182959999999</v>
      </c>
      <c r="I13" s="133">
        <f>I10*Factors!C18</f>
        <v>149.83646999999999</v>
      </c>
      <c r="J13" s="133">
        <f>J10*Factors!C19</f>
        <v>173.28703680000001</v>
      </c>
      <c r="K13" s="133">
        <f>K10*Factors!C20</f>
        <v>181.7398374</v>
      </c>
      <c r="L13" s="133">
        <f>L10*Factors!C21</f>
        <v>302.05026550000002</v>
      </c>
      <c r="M13" s="133">
        <f>M10*Factors!C22</f>
        <v>331.81293199999999</v>
      </c>
      <c r="N13" s="133">
        <f>N10*Factors!C23</f>
        <v>104.68396509999999</v>
      </c>
      <c r="O13" s="133">
        <f>O10*Factors!C24</f>
        <v>164.61407059999999</v>
      </c>
      <c r="P13" s="140">
        <f>P10*Factors!C25</f>
        <v>142.7591352</v>
      </c>
    </row>
    <row r="14" spans="2:16" ht="28" customHeight="1">
      <c r="B14" s="245" t="s">
        <v>64</v>
      </c>
      <c r="C14" s="246"/>
      <c r="D14" s="246"/>
      <c r="E14" s="246"/>
      <c r="F14" s="246"/>
      <c r="G14" s="246"/>
      <c r="H14" s="246"/>
      <c r="I14" s="246"/>
      <c r="J14" s="246"/>
      <c r="K14" s="246"/>
      <c r="L14" s="246"/>
      <c r="M14" s="246"/>
      <c r="N14" s="246"/>
      <c r="O14" s="246"/>
      <c r="P14" s="247"/>
    </row>
    <row r="15" spans="2:16" ht="28" customHeight="1">
      <c r="B15" s="17" t="s">
        <v>52</v>
      </c>
      <c r="C15" s="28">
        <v>21845.6929757</v>
      </c>
      <c r="D15" s="28">
        <v>23183.390801000001</v>
      </c>
      <c r="E15" s="28">
        <v>15664.024636800001</v>
      </c>
      <c r="F15" s="28">
        <v>18408.965762079999</v>
      </c>
      <c r="G15" s="28">
        <v>27748.891969</v>
      </c>
      <c r="H15" s="28">
        <v>23260.979302799999</v>
      </c>
      <c r="I15" s="28">
        <v>22280.9995299</v>
      </c>
      <c r="J15" s="28">
        <v>23029.722755999999</v>
      </c>
      <c r="K15" s="28">
        <v>23014.464559</v>
      </c>
      <c r="L15" s="28">
        <v>26348.397356000001</v>
      </c>
      <c r="M15" s="28">
        <v>21923.343606999999</v>
      </c>
      <c r="N15" s="28">
        <v>21782.051620999999</v>
      </c>
      <c r="O15" s="145">
        <v>25785.9</v>
      </c>
      <c r="P15" s="142">
        <v>21388.1</v>
      </c>
    </row>
    <row r="16" spans="2:16" ht="28" customHeight="1">
      <c r="B16" s="17" t="s">
        <v>147</v>
      </c>
      <c r="C16" s="24">
        <f>(C15/C6)*1000</f>
        <v>414.01862931299155</v>
      </c>
      <c r="D16" s="24">
        <f>(D15/D6)*1000</f>
        <v>439.37062069553684</v>
      </c>
      <c r="E16" s="24">
        <f>(E15/E6)*1000</f>
        <v>296.86391806690045</v>
      </c>
      <c r="F16" s="24">
        <f t="shared" ref="F16:O16" si="4">(F15/F6)*1000</f>
        <v>348.88592366303419</v>
      </c>
      <c r="G16" s="24">
        <f t="shared" si="4"/>
        <v>525.89580155406043</v>
      </c>
      <c r="H16" s="24">
        <f t="shared" si="4"/>
        <v>440.8410746290154</v>
      </c>
      <c r="I16" s="24">
        <f t="shared" si="4"/>
        <v>422.26854031839287</v>
      </c>
      <c r="J16" s="24">
        <f t="shared" si="4"/>
        <v>436.45831054676393</v>
      </c>
      <c r="K16" s="24">
        <f t="shared" si="4"/>
        <v>436.16913785653367</v>
      </c>
      <c r="L16" s="24">
        <f t="shared" si="4"/>
        <v>499.35368816450301</v>
      </c>
      <c r="M16" s="24">
        <f t="shared" si="4"/>
        <v>415.49026072206954</v>
      </c>
      <c r="N16" s="24">
        <f t="shared" si="4"/>
        <v>412.81250110868945</v>
      </c>
      <c r="O16" s="24">
        <f t="shared" si="4"/>
        <v>488.69326257936137</v>
      </c>
      <c r="P16" s="143">
        <f t="shared" ref="P16" si="5">(P15/P6)*1000</f>
        <v>405.34634701032877</v>
      </c>
    </row>
    <row r="17" spans="2:16" ht="28" customHeight="1">
      <c r="B17" s="17" t="s">
        <v>63</v>
      </c>
      <c r="C17" s="24">
        <f t="shared" ref="C17:O17" si="6">C15/C7</f>
        <v>73.554521803703707</v>
      </c>
      <c r="D17" s="24">
        <f t="shared" si="6"/>
        <v>73.13372492429022</v>
      </c>
      <c r="E17" s="24">
        <f t="shared" si="6"/>
        <v>52.740823692929297</v>
      </c>
      <c r="F17" s="24">
        <f t="shared" si="6"/>
        <v>62.192451898918918</v>
      </c>
      <c r="G17" s="24">
        <f t="shared" si="6"/>
        <v>87.535936810725559</v>
      </c>
      <c r="H17" s="24">
        <f t="shared" si="6"/>
        <v>77.279001005980064</v>
      </c>
      <c r="I17" s="24">
        <f t="shared" si="6"/>
        <v>76.044366996245728</v>
      </c>
      <c r="J17" s="24">
        <f t="shared" si="6"/>
        <v>76.765742520000003</v>
      </c>
      <c r="K17" s="24">
        <f t="shared" si="6"/>
        <v>73.528640763578281</v>
      </c>
      <c r="L17" s="24">
        <f t="shared" si="6"/>
        <v>87.53620384053157</v>
      </c>
      <c r="M17" s="24">
        <f t="shared" si="6"/>
        <v>74.316419006779654</v>
      </c>
      <c r="N17" s="24">
        <f t="shared" si="6"/>
        <v>75.632123684027775</v>
      </c>
      <c r="O17" s="24">
        <f t="shared" si="6"/>
        <v>79.83250773993808</v>
      </c>
      <c r="P17" s="143">
        <f t="shared" ref="P17" si="7">P15/P7</f>
        <v>62.721700879765393</v>
      </c>
    </row>
    <row r="18" spans="2:16" ht="28" customHeight="1">
      <c r="B18" s="22" t="s">
        <v>62</v>
      </c>
      <c r="C18" s="21">
        <f>C15*Factors!C5</f>
        <v>146.58803465349533</v>
      </c>
      <c r="D18" s="21">
        <f>D15*Factors!C5</f>
        <v>155.56419738676743</v>
      </c>
      <c r="E18" s="21">
        <f>E15*Factors!C5</f>
        <v>105.10806815909065</v>
      </c>
      <c r="F18" s="21">
        <f>F15*Factors!C5</f>
        <v>123.52705469533512</v>
      </c>
      <c r="G18" s="21">
        <f>G15*Factors!C5</f>
        <v>186.19942805533873</v>
      </c>
      <c r="H18" s="21">
        <f>H15*Factors!C5</f>
        <v>156.08482843304378</v>
      </c>
      <c r="I18" s="21">
        <f>I15*Factors!C5</f>
        <v>149.50901007519255</v>
      </c>
      <c r="J18" s="21">
        <f>J15*Factors!C5</f>
        <v>154.53306064367339</v>
      </c>
      <c r="K18" s="21">
        <f>K15*Factors!C5</f>
        <v>154.43067574276532</v>
      </c>
      <c r="L18" s="21">
        <f>L15*Factors!C5</f>
        <v>176.80188900309452</v>
      </c>
      <c r="M18" s="21">
        <f>M15*Factors!C5</f>
        <v>147.10908259848529</v>
      </c>
      <c r="N18" s="21">
        <f>N15*Factors!C5</f>
        <v>146.16099115716239</v>
      </c>
      <c r="O18" s="21">
        <f>O15*Factors!C5</f>
        <v>173.02744330317802</v>
      </c>
      <c r="P18" s="144">
        <f>P15*Factors!C5</f>
        <v>143.51751383945106</v>
      </c>
    </row>
    <row r="19" spans="2:16" ht="28" customHeight="1">
      <c r="B19" s="245" t="s">
        <v>61</v>
      </c>
      <c r="C19" s="246"/>
      <c r="D19" s="246"/>
      <c r="E19" s="246"/>
      <c r="F19" s="246"/>
      <c r="G19" s="246"/>
      <c r="H19" s="246"/>
      <c r="I19" s="246"/>
      <c r="J19" s="246"/>
      <c r="K19" s="246"/>
      <c r="L19" s="246"/>
      <c r="M19" s="246"/>
      <c r="N19" s="246"/>
      <c r="O19" s="246"/>
      <c r="P19" s="247"/>
    </row>
    <row r="20" spans="2:16" ht="28" customHeight="1">
      <c r="B20" s="17" t="s">
        <v>51</v>
      </c>
      <c r="C20" s="19">
        <v>213.3</v>
      </c>
      <c r="D20" s="19">
        <v>241.7</v>
      </c>
      <c r="E20" s="19">
        <v>215.4</v>
      </c>
      <c r="F20" s="19">
        <v>209</v>
      </c>
      <c r="G20" s="19">
        <v>201.4</v>
      </c>
      <c r="H20" s="19">
        <v>200.3</v>
      </c>
      <c r="I20" s="19">
        <v>211</v>
      </c>
      <c r="J20" s="19">
        <v>208.7</v>
      </c>
      <c r="K20" s="19">
        <v>228.2</v>
      </c>
      <c r="L20" s="19">
        <v>238.6</v>
      </c>
      <c r="M20" s="19">
        <v>166.1</v>
      </c>
      <c r="N20" s="19">
        <v>319.60000000000002</v>
      </c>
      <c r="O20" s="19">
        <v>976.6</v>
      </c>
      <c r="P20" s="146">
        <v>1152</v>
      </c>
    </row>
    <row r="21" spans="2:16" ht="28" customHeight="1">
      <c r="B21" s="17" t="s">
        <v>148</v>
      </c>
      <c r="C21" s="129">
        <f>(C20/C6)*1000</f>
        <v>4.042452383208567</v>
      </c>
      <c r="D21" s="129">
        <f>(D20/D6)*1000</f>
        <v>4.5806879560314595</v>
      </c>
      <c r="E21" s="129">
        <f>(E20/E6)*1000</f>
        <v>4.0822514924665976</v>
      </c>
      <c r="F21" s="129">
        <f>(F20/F6)*1000</f>
        <v>3.9609589690135505</v>
      </c>
      <c r="G21" s="129">
        <f>(G20/G6)*1000</f>
        <v>3.8169240974130578</v>
      </c>
      <c r="H21" s="129">
        <f t="shared" ref="H21:N21" si="8">(H20/H6)*1000</f>
        <v>3.7960769449445655</v>
      </c>
      <c r="I21" s="129">
        <f t="shared" si="8"/>
        <v>3.9988628825926282</v>
      </c>
      <c r="J21" s="129">
        <f t="shared" si="8"/>
        <v>3.9552733819766885</v>
      </c>
      <c r="K21" s="129">
        <f t="shared" si="8"/>
        <v>4.32483653937269</v>
      </c>
      <c r="L21" s="129">
        <f t="shared" si="8"/>
        <v>4.5219368899838912</v>
      </c>
      <c r="M21" s="129">
        <f t="shared" si="8"/>
        <v>3.1479200227423481</v>
      </c>
      <c r="N21" s="129">
        <f t="shared" si="8"/>
        <v>6.0570453899365111</v>
      </c>
      <c r="O21" s="129">
        <f>(O20/O6)*1000</f>
        <v>18.50848100066332</v>
      </c>
      <c r="P21" s="147">
        <f>(P20/P6)*1000</f>
        <v>21.832654221548374</v>
      </c>
    </row>
    <row r="22" spans="2:16" ht="28" customHeight="1">
      <c r="B22" s="17" t="s">
        <v>149</v>
      </c>
      <c r="C22" s="67">
        <f>(C20/C7)*1000</f>
        <v>718.18181818181824</v>
      </c>
      <c r="D22" s="67">
        <f>(D20/D7)*1000</f>
        <v>762.46056782334381</v>
      </c>
      <c r="E22" s="67">
        <f>(E20/E7)*1000</f>
        <v>725.25252525252529</v>
      </c>
      <c r="F22" s="67">
        <f t="shared" ref="F22:O22" si="9">(F20/F7)*1000</f>
        <v>706.08108108108104</v>
      </c>
      <c r="G22" s="67">
        <f t="shared" si="9"/>
        <v>635.33123028391174</v>
      </c>
      <c r="H22" s="67">
        <f t="shared" si="9"/>
        <v>665.44850498338872</v>
      </c>
      <c r="I22" s="67">
        <f t="shared" si="9"/>
        <v>720.13651877133111</v>
      </c>
      <c r="J22" s="67">
        <f t="shared" si="9"/>
        <v>695.66666666666663</v>
      </c>
      <c r="K22" s="67">
        <f t="shared" si="9"/>
        <v>729.07348242811497</v>
      </c>
      <c r="L22" s="67">
        <f t="shared" si="9"/>
        <v>792.6910299003323</v>
      </c>
      <c r="M22" s="67">
        <f t="shared" si="9"/>
        <v>563.05084745762713</v>
      </c>
      <c r="N22" s="67">
        <f t="shared" si="9"/>
        <v>1109.7222222222222</v>
      </c>
      <c r="O22" s="67">
        <f t="shared" si="9"/>
        <v>3023.5294117647059</v>
      </c>
      <c r="P22" s="148">
        <f t="shared" ref="P22" si="10">(P20/P7)*1000</f>
        <v>3378.2991202346043</v>
      </c>
    </row>
    <row r="23" spans="2:16" ht="28" customHeight="1">
      <c r="B23" s="17" t="s">
        <v>55</v>
      </c>
      <c r="C23" s="16">
        <f>(C20*Factors!C27)/1000</f>
        <v>0.67808069999999998</v>
      </c>
      <c r="D23" s="16">
        <f>(D20*Factors!C27)/1000</f>
        <v>0.7683643</v>
      </c>
      <c r="E23" s="16">
        <f>(E20*Factors!C27)/1000</f>
        <v>0.68475659999999994</v>
      </c>
      <c r="F23" s="16">
        <f>(F20*Factors!C27)/1000</f>
        <v>0.66441099999999997</v>
      </c>
      <c r="G23" s="16">
        <f>(G20*Factors!C27)/1000</f>
        <v>0.6402506</v>
      </c>
      <c r="H23" s="16">
        <f>(H20*Factors!C27)/1000</f>
        <v>0.63675369999999998</v>
      </c>
      <c r="I23" s="16">
        <f>(I20*Factors!C27)/1000</f>
        <v>0.67076900000000006</v>
      </c>
      <c r="J23" s="16">
        <f>(J20*Factors!C27)/1000</f>
        <v>0.66345729999999992</v>
      </c>
      <c r="K23" s="16">
        <f>(K20*Factors!C27)/1000</f>
        <v>0.72544779999999986</v>
      </c>
      <c r="L23" s="16">
        <f>(L20*Factors!C27)/1000</f>
        <v>0.75850939999999989</v>
      </c>
      <c r="M23" s="16">
        <f>(M20*Factors!C27)/1000</f>
        <v>0.5280319</v>
      </c>
      <c r="N23" s="16">
        <f>(N20*Factors!C27)/1000</f>
        <v>1.0160084</v>
      </c>
      <c r="O23" s="16">
        <f>(O20*Factors!C27)/1000</f>
        <v>3.1046113999999996</v>
      </c>
      <c r="P23" s="149">
        <f>(P20*Factors!C27)/1000</f>
        <v>3.6622079999999997</v>
      </c>
    </row>
    <row r="24" spans="2:16" ht="40" customHeight="1" thickBot="1">
      <c r="B24" s="267" t="s">
        <v>60</v>
      </c>
      <c r="C24" s="268"/>
      <c r="D24" s="268"/>
      <c r="E24" s="268"/>
      <c r="F24" s="268"/>
      <c r="G24" s="268"/>
      <c r="H24" s="268"/>
      <c r="I24" s="268"/>
      <c r="J24" s="268"/>
      <c r="K24" s="268"/>
      <c r="L24" s="268"/>
      <c r="M24" s="268"/>
      <c r="N24" s="268"/>
      <c r="O24" s="268"/>
      <c r="P24" s="269"/>
    </row>
    <row r="25" spans="2:16" ht="30" customHeight="1" thickTop="1" thickBot="1">
      <c r="B25" s="13" t="s">
        <v>59</v>
      </c>
      <c r="C25" s="14">
        <f t="shared" ref="C25:O25" si="11">C8+C13+C18+C23</f>
        <v>383.8015274534954</v>
      </c>
      <c r="D25" s="14">
        <f t="shared" si="11"/>
        <v>394.51839628676743</v>
      </c>
      <c r="E25" s="14">
        <f t="shared" si="11"/>
        <v>310.17483635909065</v>
      </c>
      <c r="F25" s="14">
        <f t="shared" si="11"/>
        <v>312.1166520953351</v>
      </c>
      <c r="G25" s="14">
        <f t="shared" si="11"/>
        <v>346.84684345533873</v>
      </c>
      <c r="H25" s="14">
        <f t="shared" si="11"/>
        <v>321.1034117330438</v>
      </c>
      <c r="I25" s="14">
        <f t="shared" si="11"/>
        <v>288.25624907519256</v>
      </c>
      <c r="J25" s="14">
        <f t="shared" si="11"/>
        <v>316.72355474367339</v>
      </c>
      <c r="K25" s="14">
        <f t="shared" si="11"/>
        <v>325.13596094276534</v>
      </c>
      <c r="L25" s="14">
        <f t="shared" si="11"/>
        <v>467.85066390309453</v>
      </c>
      <c r="M25" s="14">
        <f t="shared" si="11"/>
        <v>467.69004649848523</v>
      </c>
      <c r="N25" s="14">
        <f t="shared" si="11"/>
        <v>240.10096465716239</v>
      </c>
      <c r="O25" s="14">
        <f t="shared" si="11"/>
        <v>328.98612530317803</v>
      </c>
      <c r="P25" s="14">
        <f t="shared" ref="P25" si="12">P8+P13+P18+P23</f>
        <v>278.17885703945109</v>
      </c>
    </row>
    <row r="26" spans="2:16" ht="30" customHeight="1" thickTop="1" thickBot="1">
      <c r="B26" s="13" t="s">
        <v>150</v>
      </c>
      <c r="C26" s="12">
        <f>(C25/C6)*1000</f>
        <v>7.273789964057527</v>
      </c>
      <c r="D26" s="12">
        <f>(D25/D6)*1000</f>
        <v>7.4768955991048509</v>
      </c>
      <c r="E26" s="12">
        <f>(E25/E6)*1000</f>
        <v>5.878420095879668</v>
      </c>
      <c r="F26" s="12">
        <f t="shared" ref="F26:N26" si="13">(F25/F6)*1000</f>
        <v>5.9152213038062182</v>
      </c>
      <c r="G26" s="12">
        <f t="shared" si="13"/>
        <v>6.5734263897534113</v>
      </c>
      <c r="H26" s="12">
        <f t="shared" si="13"/>
        <v>6.0855379841380417</v>
      </c>
      <c r="I26" s="12">
        <f t="shared" si="13"/>
        <v>5.4630199767875016</v>
      </c>
      <c r="J26" s="12">
        <f t="shared" si="13"/>
        <v>6.0025311237311358</v>
      </c>
      <c r="K26" s="12">
        <f t="shared" si="13"/>
        <v>6.1619626825123719</v>
      </c>
      <c r="L26" s="12">
        <f t="shared" si="13"/>
        <v>8.866685566248357</v>
      </c>
      <c r="M26" s="12">
        <f t="shared" si="13"/>
        <v>8.8636415521365546</v>
      </c>
      <c r="N26" s="12">
        <f t="shared" si="13"/>
        <v>4.5503831073090577</v>
      </c>
      <c r="O26" s="12">
        <f>(O25/O6)*1000</f>
        <v>6.2349308311035356</v>
      </c>
      <c r="P26" s="12">
        <f>(P25/P6)*1000</f>
        <v>5.2720336783748909</v>
      </c>
    </row>
    <row r="27" spans="2:16" ht="30" customHeight="1" thickTop="1" thickBot="1">
      <c r="B27" s="13" t="s">
        <v>58</v>
      </c>
      <c r="C27" s="12">
        <f t="shared" ref="C27:O27" si="14">C25/C7</f>
        <v>1.2922610351969541</v>
      </c>
      <c r="D27" s="12">
        <f t="shared" si="14"/>
        <v>1.2445375277185093</v>
      </c>
      <c r="E27" s="12">
        <f t="shared" si="14"/>
        <v>1.0443597183807767</v>
      </c>
      <c r="F27" s="12">
        <f t="shared" si="14"/>
        <v>1.0544481489707267</v>
      </c>
      <c r="G27" s="12">
        <f t="shared" si="14"/>
        <v>1.094154080300753</v>
      </c>
      <c r="H27" s="12">
        <f t="shared" si="14"/>
        <v>1.0667887432991487</v>
      </c>
      <c r="I27" s="12">
        <f t="shared" si="14"/>
        <v>0.98380972380611798</v>
      </c>
      <c r="J27" s="12">
        <f t="shared" si="14"/>
        <v>1.0557451824789112</v>
      </c>
      <c r="K27" s="12">
        <f t="shared" si="14"/>
        <v>1.0387730381557998</v>
      </c>
      <c r="L27" s="12">
        <f t="shared" si="14"/>
        <v>1.5543211425351977</v>
      </c>
      <c r="M27" s="12">
        <f t="shared" si="14"/>
        <v>1.5853899881304585</v>
      </c>
      <c r="N27" s="12">
        <f t="shared" si="14"/>
        <v>0.83368390505959167</v>
      </c>
      <c r="O27" s="12">
        <f t="shared" si="14"/>
        <v>1.0185328956754738</v>
      </c>
      <c r="P27" s="12">
        <f t="shared" ref="P27" si="15">P25/P7</f>
        <v>0.8157737743092407</v>
      </c>
    </row>
    <row r="28" spans="2:16" ht="14" customHeight="1" thickTop="1">
      <c r="B28" s="11"/>
      <c r="C28" s="10"/>
      <c r="D28" s="10"/>
      <c r="E28" s="10"/>
      <c r="F28" s="10"/>
      <c r="G28" s="10"/>
      <c r="H28" s="10"/>
      <c r="I28" s="10"/>
      <c r="J28" s="10"/>
      <c r="K28" s="10"/>
      <c r="L28" s="10"/>
      <c r="M28" s="9"/>
      <c r="N28" s="9"/>
      <c r="O28" s="9"/>
      <c r="P28" s="156"/>
    </row>
    <row r="29" spans="2:16" ht="29" customHeight="1">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21" customHeight="1" thickTop="1"/>
    <row r="60" ht="14" customHeight="1"/>
  </sheetData>
  <mergeCells count="25">
    <mergeCell ref="H30:P30"/>
    <mergeCell ref="H31:P31"/>
    <mergeCell ref="H32:P33"/>
    <mergeCell ref="G32:G33"/>
    <mergeCell ref="B32:B33"/>
    <mergeCell ref="C32:C33"/>
    <mergeCell ref="D32:D33"/>
    <mergeCell ref="E32:E33"/>
    <mergeCell ref="F32:F33"/>
    <mergeCell ref="M2:P4"/>
    <mergeCell ref="B9:P9"/>
    <mergeCell ref="B14:P14"/>
    <mergeCell ref="B19:P19"/>
    <mergeCell ref="C30:C31"/>
    <mergeCell ref="D30:D31"/>
    <mergeCell ref="E30:E31"/>
    <mergeCell ref="F30:F31"/>
    <mergeCell ref="G30:G31"/>
    <mergeCell ref="B2:G2"/>
    <mergeCell ref="B3:D3"/>
    <mergeCell ref="B4:J4"/>
    <mergeCell ref="B29:G29"/>
    <mergeCell ref="B30:B31"/>
    <mergeCell ref="B24:P24"/>
    <mergeCell ref="H29:P29"/>
  </mergeCells>
  <pageMargins left="0.25" right="0.25" top="0.75" bottom="0.75" header="0.3" footer="0.3"/>
  <pageSetup scale="44"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BAAC-9D5E-954F-BA45-3CDCC64C23E4}">
  <sheetPr>
    <pageSetUpPr fitToPage="1"/>
  </sheetPr>
  <dimension ref="A1:P34"/>
  <sheetViews>
    <sheetView topLeftCell="C1" zoomScale="50" zoomScaleNormal="50" workbookViewId="0">
      <selection activeCell="P25" sqref="P25"/>
    </sheetView>
  </sheetViews>
  <sheetFormatPr baseColWidth="10" defaultColWidth="11.1640625" defaultRowHeight="16"/>
  <cols>
    <col min="1" max="1" width="7.6640625" customWidth="1"/>
    <col min="2" max="2" width="41.1640625" customWidth="1"/>
    <col min="3" max="16" width="17.83203125" customWidth="1"/>
  </cols>
  <sheetData>
    <row r="1" spans="1:16" ht="15" customHeight="1" thickBot="1">
      <c r="A1" s="291"/>
      <c r="B1" s="291"/>
      <c r="C1" s="291"/>
      <c r="D1" s="291"/>
      <c r="E1" s="291"/>
      <c r="F1" s="291"/>
      <c r="G1" s="291"/>
      <c r="H1" s="291"/>
      <c r="I1" s="291"/>
      <c r="J1" s="291"/>
      <c r="K1" s="291"/>
      <c r="L1" s="291"/>
      <c r="M1" s="291"/>
      <c r="N1" s="291"/>
    </row>
    <row r="2" spans="1:16" ht="66" customHeight="1" thickTop="1">
      <c r="A2" s="49"/>
      <c r="B2" s="255" t="s">
        <v>75</v>
      </c>
      <c r="C2" s="256"/>
      <c r="D2" s="256"/>
      <c r="E2" s="256"/>
      <c r="F2" s="256"/>
      <c r="G2" s="256"/>
      <c r="H2" s="44"/>
      <c r="I2" s="44"/>
      <c r="J2" s="44"/>
      <c r="K2" s="44"/>
      <c r="L2" s="44"/>
      <c r="M2" s="239"/>
      <c r="N2" s="239"/>
      <c r="O2" s="239"/>
      <c r="P2" s="240"/>
    </row>
    <row r="3" spans="1:16" ht="45" customHeight="1">
      <c r="A3" s="49"/>
      <c r="B3" s="257" t="s">
        <v>73</v>
      </c>
      <c r="C3" s="258"/>
      <c r="D3" s="258"/>
      <c r="E3" s="42"/>
      <c r="F3" s="42"/>
      <c r="G3" s="42"/>
      <c r="H3" s="42"/>
      <c r="I3" s="42"/>
      <c r="J3" s="42"/>
      <c r="K3" s="42"/>
      <c r="L3" s="42"/>
      <c r="M3" s="241"/>
      <c r="N3" s="241"/>
      <c r="O3" s="241"/>
      <c r="P3" s="242"/>
    </row>
    <row r="4" spans="1:16" ht="111" customHeight="1" thickBot="1">
      <c r="A4" s="49"/>
      <c r="B4" s="259" t="s">
        <v>72</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177" t="s">
        <v>69</v>
      </c>
      <c r="P5" s="151">
        <v>2023</v>
      </c>
    </row>
    <row r="6" spans="1:16" ht="26">
      <c r="A6" s="49"/>
      <c r="B6" s="39" t="s">
        <v>45</v>
      </c>
      <c r="C6" s="38">
        <v>65388</v>
      </c>
      <c r="D6" s="38">
        <v>65388</v>
      </c>
      <c r="E6" s="38">
        <v>65388</v>
      </c>
      <c r="F6" s="38">
        <v>65388</v>
      </c>
      <c r="G6" s="38">
        <v>65388</v>
      </c>
      <c r="H6" s="38">
        <v>65388</v>
      </c>
      <c r="I6" s="38">
        <v>65388</v>
      </c>
      <c r="J6" s="38">
        <v>65388</v>
      </c>
      <c r="K6" s="38">
        <v>65388</v>
      </c>
      <c r="L6" s="38">
        <v>65388</v>
      </c>
      <c r="M6" s="38">
        <v>65388</v>
      </c>
      <c r="N6" s="38">
        <v>65388</v>
      </c>
      <c r="O6" s="178">
        <v>65388</v>
      </c>
      <c r="P6" s="37">
        <v>65388</v>
      </c>
    </row>
    <row r="7" spans="1:16" ht="26">
      <c r="A7" s="49"/>
      <c r="B7" s="22" t="s">
        <v>68</v>
      </c>
      <c r="C7" s="35">
        <v>384</v>
      </c>
      <c r="D7" s="36">
        <v>387</v>
      </c>
      <c r="E7" s="36">
        <v>387</v>
      </c>
      <c r="F7" s="36">
        <v>377</v>
      </c>
      <c r="G7" s="36">
        <v>370</v>
      </c>
      <c r="H7" s="35">
        <v>389</v>
      </c>
      <c r="I7" s="34">
        <v>388</v>
      </c>
      <c r="J7" s="34">
        <v>402</v>
      </c>
      <c r="K7" s="34">
        <v>394</v>
      </c>
      <c r="L7" s="34">
        <v>414</v>
      </c>
      <c r="M7" s="34">
        <v>434</v>
      </c>
      <c r="N7" s="34">
        <v>425</v>
      </c>
      <c r="O7" s="179">
        <v>372</v>
      </c>
      <c r="P7" s="33">
        <v>407</v>
      </c>
    </row>
    <row r="8" spans="1:16" ht="26">
      <c r="A8" s="49"/>
      <c r="B8" s="17" t="s">
        <v>67</v>
      </c>
      <c r="C8" s="32">
        <v>-5.1108750000000001</v>
      </c>
      <c r="D8" s="32">
        <v>-5.1108750000000001</v>
      </c>
      <c r="E8" s="32">
        <v>-5.1108750000000001</v>
      </c>
      <c r="F8" s="32">
        <v>-5.1108750000000001</v>
      </c>
      <c r="G8" s="32">
        <v>-5.1108750000000001</v>
      </c>
      <c r="H8" s="32">
        <v>-5.1108750000000001</v>
      </c>
      <c r="I8" s="32">
        <v>-5.1108750000000001</v>
      </c>
      <c r="J8" s="32">
        <v>-5.1108750000000001</v>
      </c>
      <c r="K8" s="32">
        <v>-5.1108750000000001</v>
      </c>
      <c r="L8" s="32">
        <v>-5.1108750000000001</v>
      </c>
      <c r="M8" s="32">
        <v>-5.1108750000000001</v>
      </c>
      <c r="N8" s="32">
        <v>-5.1108750000000001</v>
      </c>
      <c r="O8" s="180">
        <v>-5.1108750000000001</v>
      </c>
      <c r="P8" s="31">
        <v>-5.1108750000000001</v>
      </c>
    </row>
    <row r="9" spans="1:16" ht="34">
      <c r="A9" s="49"/>
      <c r="B9" s="245" t="s">
        <v>66</v>
      </c>
      <c r="C9" s="246"/>
      <c r="D9" s="246"/>
      <c r="E9" s="246"/>
      <c r="F9" s="246"/>
      <c r="G9" s="246"/>
      <c r="H9" s="246"/>
      <c r="I9" s="246"/>
      <c r="J9" s="246"/>
      <c r="K9" s="246"/>
      <c r="L9" s="246"/>
      <c r="M9" s="246"/>
      <c r="N9" s="246"/>
      <c r="O9" s="246"/>
      <c r="P9" s="247"/>
    </row>
    <row r="10" spans="1:16" ht="26">
      <c r="A10" s="49"/>
      <c r="B10" s="17" t="s">
        <v>54</v>
      </c>
      <c r="C10" s="28">
        <v>342797.5</v>
      </c>
      <c r="D10" s="28">
        <v>318853.3</v>
      </c>
      <c r="E10" s="28">
        <v>315202.40000000002</v>
      </c>
      <c r="F10" s="28">
        <v>274495.90000000002</v>
      </c>
      <c r="G10" s="28">
        <v>252506.3</v>
      </c>
      <c r="H10" s="28">
        <v>290438</v>
      </c>
      <c r="I10" s="28">
        <v>264464</v>
      </c>
      <c r="J10" s="28">
        <v>291065</v>
      </c>
      <c r="K10" s="28">
        <v>301472</v>
      </c>
      <c r="L10" s="28">
        <v>333995.59999999998</v>
      </c>
      <c r="M10" s="28">
        <v>340872</v>
      </c>
      <c r="N10" s="28">
        <v>242644.3</v>
      </c>
      <c r="O10" s="181">
        <v>352672</v>
      </c>
      <c r="P10" s="30">
        <v>338159.7</v>
      </c>
    </row>
    <row r="11" spans="1:16" ht="26">
      <c r="A11" s="49"/>
      <c r="B11" s="17" t="s">
        <v>79</v>
      </c>
      <c r="C11" s="24">
        <f>(C10/C6)*1000</f>
        <v>5242.5139169266531</v>
      </c>
      <c r="D11" s="24">
        <f>(D10/D6)*1000</f>
        <v>4876.3274606961522</v>
      </c>
      <c r="E11" s="24">
        <f>(E10/E6)*1000</f>
        <v>4820.4930568300006</v>
      </c>
      <c r="F11" s="24">
        <f t="shared" ref="F11:N11" si="0">(F10/F6)*1000</f>
        <v>4197.9552823147988</v>
      </c>
      <c r="G11" s="24">
        <f t="shared" si="0"/>
        <v>3861.6611610693094</v>
      </c>
      <c r="H11" s="24">
        <f t="shared" si="0"/>
        <v>4441.7630146204192</v>
      </c>
      <c r="I11" s="24">
        <f t="shared" si="0"/>
        <v>4044.5341652902675</v>
      </c>
      <c r="J11" s="24">
        <f t="shared" si="0"/>
        <v>4451.3519300177404</v>
      </c>
      <c r="K11" s="24">
        <f t="shared" si="0"/>
        <v>4610.509573622071</v>
      </c>
      <c r="L11" s="24">
        <f t="shared" si="0"/>
        <v>5107.9035908729429</v>
      </c>
      <c r="M11" s="24">
        <f t="shared" si="0"/>
        <v>5213.0666177280236</v>
      </c>
      <c r="N11" s="24">
        <f t="shared" si="0"/>
        <v>3710.8383801309105</v>
      </c>
      <c r="O11" s="182">
        <f>(O10/O6)*1000</f>
        <v>5393.5278644399586</v>
      </c>
      <c r="P11" s="23">
        <f>(P10/P6)*1000</f>
        <v>5171.5865296384663</v>
      </c>
    </row>
    <row r="12" spans="1:16" ht="26">
      <c r="A12" s="49"/>
      <c r="B12" s="17" t="s">
        <v>65</v>
      </c>
      <c r="C12" s="24">
        <f t="shared" ref="C12:O12" si="1">C10/C7</f>
        <v>892.70182291666663</v>
      </c>
      <c r="D12" s="24">
        <f t="shared" si="1"/>
        <v>823.91033591731264</v>
      </c>
      <c r="E12" s="24">
        <f t="shared" si="1"/>
        <v>814.47648578811379</v>
      </c>
      <c r="F12" s="24">
        <f t="shared" si="1"/>
        <v>728.1058355437666</v>
      </c>
      <c r="G12" s="24">
        <f t="shared" si="1"/>
        <v>682.44945945945938</v>
      </c>
      <c r="H12" s="24">
        <f t="shared" si="1"/>
        <v>746.62724935732649</v>
      </c>
      <c r="I12" s="24">
        <f t="shared" si="1"/>
        <v>681.60824742268039</v>
      </c>
      <c r="J12" s="24">
        <f t="shared" si="1"/>
        <v>724.04228855721396</v>
      </c>
      <c r="K12" s="24">
        <f t="shared" si="1"/>
        <v>765.15736040609136</v>
      </c>
      <c r="L12" s="24">
        <f t="shared" si="1"/>
        <v>806.75265700483089</v>
      </c>
      <c r="M12" s="24">
        <f t="shared" si="1"/>
        <v>785.41935483870964</v>
      </c>
      <c r="N12" s="24">
        <f t="shared" si="1"/>
        <v>570.92776470588228</v>
      </c>
      <c r="O12" s="182">
        <f t="shared" si="1"/>
        <v>948.04301075268813</v>
      </c>
      <c r="P12" s="23">
        <f t="shared" ref="P12" si="2">P10/P7</f>
        <v>830.85921375921384</v>
      </c>
    </row>
    <row r="13" spans="1:16" ht="26">
      <c r="A13" s="49"/>
      <c r="B13" s="17" t="s">
        <v>55</v>
      </c>
      <c r="C13" s="24">
        <f>C10*Factors!C12</f>
        <v>263.61127750000003</v>
      </c>
      <c r="D13" s="24">
        <f>D10*Factors!C13</f>
        <v>242.0096547</v>
      </c>
      <c r="E13" s="24">
        <f>E10*Factors!C14</f>
        <v>235.14099040000002</v>
      </c>
      <c r="F13" s="24">
        <f>F10*Factors!C15</f>
        <v>215.75377740000002</v>
      </c>
      <c r="G13" s="24">
        <f>G10*Factors!C16</f>
        <v>185.84463679999999</v>
      </c>
      <c r="H13" s="24">
        <f>H10*Factors!C17</f>
        <v>210.85798800000001</v>
      </c>
      <c r="I13" s="24">
        <f>I10*Factors!C18</f>
        <v>188.82729599999999</v>
      </c>
      <c r="J13" s="24">
        <f>J10*Factors!C19</f>
        <v>197.34207000000001</v>
      </c>
      <c r="K13" s="24">
        <f>K10*Factors!C20</f>
        <v>205.603904</v>
      </c>
      <c r="L13" s="24">
        <f>L10*Factors!C21</f>
        <v>230.79095959999998</v>
      </c>
      <c r="M13" s="24">
        <f>M10*Factors!C22</f>
        <v>221.22592799999998</v>
      </c>
      <c r="N13" s="24">
        <f>N10*Factors!C23</f>
        <v>127.8735461</v>
      </c>
      <c r="O13" s="182">
        <f>O10*Factors!C24</f>
        <v>212.30854400000001</v>
      </c>
      <c r="P13" s="23">
        <f>P10*Factors!C25</f>
        <v>177.8720022</v>
      </c>
    </row>
    <row r="14" spans="1:16" ht="34">
      <c r="A14" s="49"/>
      <c r="B14" s="245" t="s">
        <v>64</v>
      </c>
      <c r="C14" s="246"/>
      <c r="D14" s="246"/>
      <c r="E14" s="246"/>
      <c r="F14" s="246"/>
      <c r="G14" s="246"/>
      <c r="H14" s="246"/>
      <c r="I14" s="246"/>
      <c r="J14" s="246"/>
      <c r="K14" s="246"/>
      <c r="L14" s="246"/>
      <c r="M14" s="246"/>
      <c r="N14" s="246"/>
      <c r="O14" s="246"/>
      <c r="P14" s="247"/>
    </row>
    <row r="15" spans="1:16" ht="26">
      <c r="A15" s="49"/>
      <c r="B15" s="17" t="s">
        <v>52</v>
      </c>
      <c r="C15" s="28">
        <v>26840.400082</v>
      </c>
      <c r="D15" s="28">
        <v>30502.463681000001</v>
      </c>
      <c r="E15" s="28">
        <v>23711.663035000001</v>
      </c>
      <c r="F15" s="28">
        <v>27959.033007000002</v>
      </c>
      <c r="G15" s="28">
        <v>34816.762956999999</v>
      </c>
      <c r="H15" s="28">
        <v>28454.853615</v>
      </c>
      <c r="I15" s="28">
        <v>26975.147131000002</v>
      </c>
      <c r="J15" s="28">
        <v>30948.057059399998</v>
      </c>
      <c r="K15" s="28">
        <v>38746.891688999996</v>
      </c>
      <c r="L15" s="28">
        <v>41104.170609399996</v>
      </c>
      <c r="M15" s="28">
        <v>35212.852637000004</v>
      </c>
      <c r="N15" s="28">
        <v>32490.414525</v>
      </c>
      <c r="O15" s="183">
        <v>44210</v>
      </c>
      <c r="P15" s="27">
        <v>32675.4</v>
      </c>
    </row>
    <row r="16" spans="1:16" ht="26">
      <c r="A16" s="49"/>
      <c r="B16" s="17" t="s">
        <v>147</v>
      </c>
      <c r="C16" s="24">
        <f>(C15/C6)*1000</f>
        <v>410.47898822413896</v>
      </c>
      <c r="D16" s="24">
        <f>(D15/D6)*1000</f>
        <v>466.48412064904875</v>
      </c>
      <c r="E16" s="24">
        <f>(E15/E6)*1000</f>
        <v>362.63019261944089</v>
      </c>
      <c r="F16" s="24">
        <f t="shared" ref="F16:O16" si="3">(F15/F6)*1000</f>
        <v>427.58660621214904</v>
      </c>
      <c r="G16" s="24">
        <f t="shared" si="3"/>
        <v>532.4641059062825</v>
      </c>
      <c r="H16" s="24">
        <f t="shared" si="3"/>
        <v>435.16935240411084</v>
      </c>
      <c r="I16" s="24">
        <f t="shared" si="3"/>
        <v>412.53971877102833</v>
      </c>
      <c r="J16" s="24">
        <f t="shared" si="3"/>
        <v>473.29872544503576</v>
      </c>
      <c r="K16" s="24">
        <f t="shared" si="3"/>
        <v>592.56884579739403</v>
      </c>
      <c r="L16" s="24">
        <f t="shared" si="3"/>
        <v>628.61948078240653</v>
      </c>
      <c r="M16" s="24">
        <f t="shared" si="3"/>
        <v>538.52163450480214</v>
      </c>
      <c r="N16" s="24">
        <f t="shared" si="3"/>
        <v>496.88650096347953</v>
      </c>
      <c r="O16" s="182">
        <f t="shared" si="3"/>
        <v>676.11794213005453</v>
      </c>
      <c r="P16" s="23">
        <f t="shared" ref="P16" si="4">(P15/P6)*1000</f>
        <v>499.71554413653882</v>
      </c>
    </row>
    <row r="17" spans="1:16" ht="26">
      <c r="A17" s="49"/>
      <c r="B17" s="17" t="s">
        <v>63</v>
      </c>
      <c r="C17" s="24">
        <f t="shared" ref="C17:O17" si="5">C15/C7</f>
        <v>69.896875213541662</v>
      </c>
      <c r="D17" s="24">
        <f t="shared" si="5"/>
        <v>78.817735609819124</v>
      </c>
      <c r="E17" s="24">
        <f t="shared" si="5"/>
        <v>61.270447118863054</v>
      </c>
      <c r="F17" s="24">
        <f t="shared" si="5"/>
        <v>74.161891265251995</v>
      </c>
      <c r="G17" s="24">
        <f t="shared" si="5"/>
        <v>94.099359343243236</v>
      </c>
      <c r="H17" s="24">
        <f t="shared" si="5"/>
        <v>73.148723946015423</v>
      </c>
      <c r="I17" s="24">
        <f t="shared" si="5"/>
        <v>69.523575079896915</v>
      </c>
      <c r="J17" s="24">
        <f t="shared" si="5"/>
        <v>76.985216565671635</v>
      </c>
      <c r="K17" s="24">
        <f t="shared" si="5"/>
        <v>98.342364692893398</v>
      </c>
      <c r="L17" s="24">
        <f t="shared" si="5"/>
        <v>99.285436254589357</v>
      </c>
      <c r="M17" s="24">
        <f t="shared" si="5"/>
        <v>81.135605154377885</v>
      </c>
      <c r="N17" s="24">
        <f t="shared" si="5"/>
        <v>76.448034176470586</v>
      </c>
      <c r="O17" s="182">
        <f t="shared" si="5"/>
        <v>118.84408602150538</v>
      </c>
      <c r="P17" s="23">
        <f t="shared" ref="P17" si="6">P15/P7</f>
        <v>80.28353808353809</v>
      </c>
    </row>
    <row r="18" spans="1:16" ht="26">
      <c r="A18" s="49"/>
      <c r="B18" s="22" t="s">
        <v>62</v>
      </c>
      <c r="C18" s="21">
        <f>C15*Factors!C5</f>
        <v>180.10330465187832</v>
      </c>
      <c r="D18" s="21">
        <f>D15*Factors!C5</f>
        <v>204.67632718545693</v>
      </c>
      <c r="E18" s="21">
        <f>E15*Factors!C5</f>
        <v>159.10898713686643</v>
      </c>
      <c r="F18" s="21">
        <f>F15*Factors!C5</f>
        <v>187.60950746068104</v>
      </c>
      <c r="G18" s="21">
        <f>G15*Factors!C5</f>
        <v>233.62595366236994</v>
      </c>
      <c r="H18" s="21">
        <f>H15*Factors!C5</f>
        <v>190.93654169796835</v>
      </c>
      <c r="I18" s="21">
        <f>I15*Factors!C5</f>
        <v>181.00747853687432</v>
      </c>
      <c r="J18" s="21">
        <f>J15*Factors!C5</f>
        <v>207.66632881492797</v>
      </c>
      <c r="K18" s="21">
        <f>K15*Factors!C5</f>
        <v>259.9977353861151</v>
      </c>
      <c r="L18" s="21">
        <f>L15*Factors!C5</f>
        <v>275.81544757569498</v>
      </c>
      <c r="M18" s="21">
        <f>M15*Factors!C5</f>
        <v>236.28377769213716</v>
      </c>
      <c r="N18" s="21">
        <f>N15*Factors!C5</f>
        <v>218.01578991313812</v>
      </c>
      <c r="O18" s="184">
        <f>O15*Factors!C5</f>
        <v>296.65605111450441</v>
      </c>
      <c r="P18" s="23">
        <f>P15*Factors!C5</f>
        <v>219.25707153555481</v>
      </c>
    </row>
    <row r="19" spans="1:16" ht="34">
      <c r="A19" s="49"/>
      <c r="B19" s="245" t="s">
        <v>61</v>
      </c>
      <c r="C19" s="246"/>
      <c r="D19" s="246"/>
      <c r="E19" s="246"/>
      <c r="F19" s="246"/>
      <c r="G19" s="246"/>
      <c r="H19" s="246"/>
      <c r="I19" s="246"/>
      <c r="J19" s="246"/>
      <c r="K19" s="246"/>
      <c r="L19" s="246"/>
      <c r="M19" s="246"/>
      <c r="N19" s="246"/>
      <c r="O19" s="246"/>
      <c r="P19" s="247"/>
    </row>
    <row r="20" spans="1:16" ht="26">
      <c r="A20" s="49"/>
      <c r="B20" s="17" t="s">
        <v>51</v>
      </c>
      <c r="C20" s="19">
        <v>373.1</v>
      </c>
      <c r="D20" s="19">
        <v>421.7</v>
      </c>
      <c r="E20" s="19">
        <v>377.2</v>
      </c>
      <c r="F20" s="19">
        <v>386.3</v>
      </c>
      <c r="G20" s="19">
        <v>316.60000000000002</v>
      </c>
      <c r="H20" s="19">
        <v>202.2</v>
      </c>
      <c r="I20" s="19">
        <v>382.9</v>
      </c>
      <c r="J20" s="19">
        <v>253.9</v>
      </c>
      <c r="K20" s="19">
        <v>586.1</v>
      </c>
      <c r="L20" s="19">
        <v>610.70000000000005</v>
      </c>
      <c r="M20" s="19">
        <v>470.1</v>
      </c>
      <c r="N20" s="19">
        <v>335.3</v>
      </c>
      <c r="O20" s="185">
        <v>451</v>
      </c>
      <c r="P20" s="18">
        <v>512.79999999999995</v>
      </c>
    </row>
    <row r="21" spans="1:16" ht="26">
      <c r="A21" s="49"/>
      <c r="B21" s="17" t="s">
        <v>151</v>
      </c>
      <c r="C21" s="129">
        <f>(C20/C6)*1000</f>
        <v>5.7059399278155016</v>
      </c>
      <c r="D21" s="129">
        <f>(D20/D6)*1000</f>
        <v>6.4491955710527922</v>
      </c>
      <c r="E21" s="129">
        <f>(E20/E6)*1000</f>
        <v>5.7686425643849022</v>
      </c>
      <c r="F21" s="129">
        <f t="shared" ref="F21:O21" si="7">(F20/F6)*1000</f>
        <v>5.9078118309169874</v>
      </c>
      <c r="G21" s="129">
        <f t="shared" si="7"/>
        <v>4.841867009237169</v>
      </c>
      <c r="H21" s="129">
        <f t="shared" si="7"/>
        <v>3.0923105156909521</v>
      </c>
      <c r="I21" s="129">
        <f t="shared" si="7"/>
        <v>5.8558145225423619</v>
      </c>
      <c r="J21" s="129">
        <f t="shared" si="7"/>
        <v>3.8829754695051077</v>
      </c>
      <c r="K21" s="129">
        <f t="shared" si="7"/>
        <v>8.963418364225852</v>
      </c>
      <c r="L21" s="129">
        <f t="shared" si="7"/>
        <v>9.3396341836422589</v>
      </c>
      <c r="M21" s="129">
        <f t="shared" si="7"/>
        <v>7.1893925490915773</v>
      </c>
      <c r="N21" s="129">
        <f t="shared" si="7"/>
        <v>5.1278522052976081</v>
      </c>
      <c r="O21" s="186">
        <f t="shared" si="7"/>
        <v>6.8972900226341221</v>
      </c>
      <c r="P21" s="130">
        <f t="shared" ref="P21" si="8">(P20/P6)*1000</f>
        <v>7.8424175689728992</v>
      </c>
    </row>
    <row r="22" spans="1:16" ht="26">
      <c r="A22" s="49"/>
      <c r="B22" s="17" t="s">
        <v>149</v>
      </c>
      <c r="C22" s="67">
        <f>(C20/C7)*1000</f>
        <v>971.61458333333337</v>
      </c>
      <c r="D22" s="67">
        <f>(D20/D7)*1000</f>
        <v>1089.6640826873386</v>
      </c>
      <c r="E22" s="67">
        <f>(E20/E7)*1000</f>
        <v>974.67700258397929</v>
      </c>
      <c r="F22" s="67">
        <f t="shared" ref="F22:O22" si="9">(F20/F7)*1000</f>
        <v>1024.6684350132628</v>
      </c>
      <c r="G22" s="67">
        <f t="shared" si="9"/>
        <v>855.67567567567573</v>
      </c>
      <c r="H22" s="67">
        <f t="shared" si="9"/>
        <v>519.79434447300764</v>
      </c>
      <c r="I22" s="67">
        <f t="shared" si="9"/>
        <v>986.85567010309273</v>
      </c>
      <c r="J22" s="67">
        <f t="shared" si="9"/>
        <v>631.59203980099494</v>
      </c>
      <c r="K22" s="67">
        <f t="shared" si="9"/>
        <v>1487.5634517766498</v>
      </c>
      <c r="L22" s="67">
        <f t="shared" si="9"/>
        <v>1475.1207729468601</v>
      </c>
      <c r="M22" s="67">
        <f t="shared" si="9"/>
        <v>1083.1797235023041</v>
      </c>
      <c r="N22" s="67">
        <f t="shared" si="9"/>
        <v>788.94117647058829</v>
      </c>
      <c r="O22" s="187">
        <f t="shared" si="9"/>
        <v>1212.3655913978496</v>
      </c>
      <c r="P22" s="131">
        <f t="shared" ref="P22" si="10">(P20/P7)*1000</f>
        <v>1259.9508599508597</v>
      </c>
    </row>
    <row r="23" spans="1:16" ht="26">
      <c r="A23" s="49"/>
      <c r="B23" s="17" t="s">
        <v>55</v>
      </c>
      <c r="C23" s="16">
        <f>(C20*Factors!C27)/1000</f>
        <v>1.1860849</v>
      </c>
      <c r="D23" s="16">
        <f>(D20*Factors!C27)/1000</f>
        <v>1.3405843</v>
      </c>
      <c r="E23" s="16">
        <f>(E20*Factors!C27)/1000</f>
        <v>1.1991187999999999</v>
      </c>
      <c r="F23" s="16">
        <f>(F20*Factors!C27)/1000</f>
        <v>1.2280477000000001</v>
      </c>
      <c r="G23" s="16">
        <f>(G20*Factors!C27)/1000</f>
        <v>1.0064714000000001</v>
      </c>
      <c r="H23" s="16">
        <f>(H20*Factors!C27)/1000</f>
        <v>0.64279379999999997</v>
      </c>
      <c r="I23" s="16">
        <f>(I20*Factors!C27)/1000</f>
        <v>1.2172390999999998</v>
      </c>
      <c r="J23" s="16">
        <f>(J20*Factors!C27)/1000</f>
        <v>0.80714810000000003</v>
      </c>
      <c r="K23" s="16">
        <f>(K20*Factors!C27)/1000</f>
        <v>1.8632119</v>
      </c>
      <c r="L23" s="16">
        <f>(L20*Factors!C27)/1000</f>
        <v>1.9414153000000001</v>
      </c>
      <c r="M23" s="16">
        <f>(M20*Factors!C27)/1000</f>
        <v>1.4944478999999999</v>
      </c>
      <c r="N23" s="16">
        <f>(N20*Factors!C27)/1000</f>
        <v>1.0659186999999999</v>
      </c>
      <c r="O23" s="188">
        <f>(O20*Factors!C27)/1000</f>
        <v>1.4337289999999998</v>
      </c>
      <c r="P23" s="15">
        <f>(P20*Factors!C27)/1000</f>
        <v>1.6301911999999998</v>
      </c>
    </row>
    <row r="24" spans="1:16" ht="40" thickBot="1">
      <c r="A24" s="49"/>
      <c r="B24" s="267" t="s">
        <v>60</v>
      </c>
      <c r="C24" s="268"/>
      <c r="D24" s="268"/>
      <c r="E24" s="268"/>
      <c r="F24" s="268"/>
      <c r="G24" s="268"/>
      <c r="H24" s="268"/>
      <c r="I24" s="268"/>
      <c r="J24" s="268"/>
      <c r="K24" s="268"/>
      <c r="L24" s="268"/>
      <c r="M24" s="268"/>
      <c r="N24" s="268"/>
      <c r="O24" s="268"/>
      <c r="P24" s="269"/>
    </row>
    <row r="25" spans="1:16" ht="31" thickTop="1" thickBot="1">
      <c r="A25" s="49"/>
      <c r="B25" s="13" t="s">
        <v>59</v>
      </c>
      <c r="C25" s="14">
        <f t="shared" ref="C25:O25" si="11">C8+C13+C18+C23</f>
        <v>439.78979205187835</v>
      </c>
      <c r="D25" s="14">
        <f t="shared" si="11"/>
        <v>442.91569118545692</v>
      </c>
      <c r="E25" s="14">
        <f t="shared" si="11"/>
        <v>390.33822133686647</v>
      </c>
      <c r="F25" s="14">
        <f t="shared" si="11"/>
        <v>399.48045756068103</v>
      </c>
      <c r="G25" s="14">
        <f t="shared" si="11"/>
        <v>415.36618686236994</v>
      </c>
      <c r="H25" s="14">
        <f t="shared" si="11"/>
        <v>397.32644849796833</v>
      </c>
      <c r="I25" s="14">
        <f t="shared" si="11"/>
        <v>365.94113863687431</v>
      </c>
      <c r="J25" s="14">
        <f t="shared" si="11"/>
        <v>400.70467191492799</v>
      </c>
      <c r="K25" s="14">
        <f t="shared" si="11"/>
        <v>462.35397628611508</v>
      </c>
      <c r="L25" s="14">
        <f t="shared" si="11"/>
        <v>503.43694747569498</v>
      </c>
      <c r="M25" s="14">
        <f t="shared" si="11"/>
        <v>453.89327859213716</v>
      </c>
      <c r="N25" s="14">
        <f t="shared" si="11"/>
        <v>341.8443797131381</v>
      </c>
      <c r="O25" s="14">
        <f t="shared" si="11"/>
        <v>505.28744911450445</v>
      </c>
      <c r="P25" s="14">
        <f t="shared" ref="P25" si="12">P8+P13+P18+P23</f>
        <v>393.64838993555486</v>
      </c>
    </row>
    <row r="26" spans="1:16" ht="31" thickTop="1" thickBot="1">
      <c r="A26" s="49"/>
      <c r="B26" s="13" t="s">
        <v>150</v>
      </c>
      <c r="C26" s="12">
        <f>(C25/C6)*1000</f>
        <v>6.7258486580393706</v>
      </c>
      <c r="D26" s="12">
        <f>(D25/D6)*1000</f>
        <v>6.7736540525089763</v>
      </c>
      <c r="E26" s="12">
        <f>(E25/E6)*1000</f>
        <v>5.9695696662517053</v>
      </c>
      <c r="F26" s="12">
        <f t="shared" ref="F26:O26" si="13">(F25/F6)*1000</f>
        <v>6.1093848651232801</v>
      </c>
      <c r="G26" s="12">
        <f t="shared" si="13"/>
        <v>6.3523305019632037</v>
      </c>
      <c r="H26" s="12">
        <f t="shared" si="13"/>
        <v>6.0764429023363355</v>
      </c>
      <c r="I26" s="12">
        <f t="shared" si="13"/>
        <v>5.5964571272538439</v>
      </c>
      <c r="J26" s="12">
        <f t="shared" si="13"/>
        <v>6.1281071743275222</v>
      </c>
      <c r="K26" s="12">
        <f t="shared" si="13"/>
        <v>7.0709300832892135</v>
      </c>
      <c r="L26" s="12">
        <f t="shared" si="13"/>
        <v>7.6992253544334588</v>
      </c>
      <c r="M26" s="12">
        <f t="shared" si="13"/>
        <v>6.9415378753309041</v>
      </c>
      <c r="N26" s="12">
        <f t="shared" si="13"/>
        <v>5.2279375376695736</v>
      </c>
      <c r="O26" s="12">
        <f t="shared" si="13"/>
        <v>7.7275256792454954</v>
      </c>
      <c r="P26" s="12">
        <f t="shared" ref="P26" si="14">(P25/P6)*1000</f>
        <v>6.0201931537217055</v>
      </c>
    </row>
    <row r="27" spans="1:16" ht="31" thickTop="1" thickBot="1">
      <c r="A27" s="49"/>
      <c r="B27" s="13" t="s">
        <v>58</v>
      </c>
      <c r="C27" s="12">
        <f t="shared" ref="C27:O27" si="15">C25/C7</f>
        <v>1.1452859168017666</v>
      </c>
      <c r="D27" s="12">
        <f t="shared" si="15"/>
        <v>1.1444849901432996</v>
      </c>
      <c r="E27" s="12">
        <f t="shared" si="15"/>
        <v>1.0086258949273035</v>
      </c>
      <c r="F27" s="12">
        <f t="shared" si="15"/>
        <v>1.0596298609036632</v>
      </c>
      <c r="G27" s="12">
        <f t="shared" si="15"/>
        <v>1.122611315844243</v>
      </c>
      <c r="H27" s="12">
        <f t="shared" si="15"/>
        <v>1.0214047519227978</v>
      </c>
      <c r="I27" s="12">
        <f t="shared" si="15"/>
        <v>0.94314726452802655</v>
      </c>
      <c r="J27" s="12">
        <f t="shared" si="15"/>
        <v>0.99677779083315421</v>
      </c>
      <c r="K27" s="12">
        <f t="shared" si="15"/>
        <v>1.1734872494571449</v>
      </c>
      <c r="L27" s="12">
        <f t="shared" si="15"/>
        <v>1.2160312740958816</v>
      </c>
      <c r="M27" s="12">
        <f t="shared" si="15"/>
        <v>1.0458370474473206</v>
      </c>
      <c r="N27" s="12">
        <f t="shared" si="15"/>
        <v>0.80433971697208961</v>
      </c>
      <c r="O27" s="12">
        <f t="shared" si="15"/>
        <v>1.3582995943938292</v>
      </c>
      <c r="P27" s="12">
        <f t="shared" ref="P27" si="16">P25/P7</f>
        <v>0.96719506126671961</v>
      </c>
    </row>
    <row r="28" spans="1:16" ht="14" customHeight="1" thickTop="1">
      <c r="A28" s="49"/>
      <c r="B28" s="11"/>
      <c r="C28" s="10"/>
      <c r="D28" s="10"/>
      <c r="E28" s="10"/>
      <c r="F28" s="10"/>
      <c r="G28" s="10"/>
      <c r="H28" s="10"/>
      <c r="I28" s="10"/>
      <c r="J28" s="10"/>
      <c r="K28" s="10"/>
      <c r="L28" s="10"/>
      <c r="M28" s="9"/>
      <c r="N28" s="9"/>
      <c r="O28" s="9"/>
      <c r="P28" s="156"/>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6"/>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48"/>
      <c r="B31" s="266"/>
      <c r="C31" s="248"/>
      <c r="D31" s="248"/>
      <c r="E31" s="250"/>
      <c r="F31" s="252"/>
      <c r="G31" s="254"/>
      <c r="H31" s="273" t="s">
        <v>48</v>
      </c>
      <c r="I31" s="274"/>
      <c r="J31" s="274"/>
      <c r="K31" s="274"/>
      <c r="L31" s="274"/>
      <c r="M31" s="274"/>
      <c r="N31" s="274"/>
      <c r="O31" s="274"/>
      <c r="P31" s="275"/>
    </row>
    <row r="32" spans="1:16" ht="26" customHeight="1">
      <c r="A32" s="48"/>
      <c r="B32" s="281" t="s">
        <v>47</v>
      </c>
      <c r="C32" s="283" t="s">
        <v>46</v>
      </c>
      <c r="D32" s="285" t="s">
        <v>45</v>
      </c>
      <c r="E32" s="287" t="s">
        <v>44</v>
      </c>
      <c r="F32" s="289" t="s">
        <v>43</v>
      </c>
      <c r="G32" s="279" t="s">
        <v>42</v>
      </c>
      <c r="H32" s="273" t="s">
        <v>41</v>
      </c>
      <c r="I32" s="274"/>
      <c r="J32" s="274"/>
      <c r="K32" s="274"/>
      <c r="L32" s="274"/>
      <c r="M32" s="274"/>
      <c r="N32" s="274"/>
      <c r="O32" s="274"/>
      <c r="P32" s="275"/>
    </row>
    <row r="33" spans="1:16" ht="26" customHeight="1" thickBot="1">
      <c r="A33" s="47"/>
      <c r="B33" s="282"/>
      <c r="C33" s="284"/>
      <c r="D33" s="286"/>
      <c r="E33" s="288"/>
      <c r="F33" s="290"/>
      <c r="G33" s="280"/>
      <c r="H33" s="276"/>
      <c r="I33" s="277"/>
      <c r="J33" s="277"/>
      <c r="K33" s="277"/>
      <c r="L33" s="277"/>
      <c r="M33" s="277"/>
      <c r="N33" s="277"/>
      <c r="O33" s="277"/>
      <c r="P33" s="278"/>
    </row>
    <row r="34" spans="1:16" ht="18" thickTop="1">
      <c r="A34" s="46"/>
    </row>
  </sheetData>
  <mergeCells count="26">
    <mergeCell ref="G32:G33"/>
    <mergeCell ref="B32:B33"/>
    <mergeCell ref="C32:C33"/>
    <mergeCell ref="D32:D33"/>
    <mergeCell ref="E32:E33"/>
    <mergeCell ref="B9:P9"/>
    <mergeCell ref="B14:P14"/>
    <mergeCell ref="B19:P19"/>
    <mergeCell ref="B24:P24"/>
    <mergeCell ref="F32:F33"/>
    <mergeCell ref="H32:P33"/>
    <mergeCell ref="B29:G29"/>
    <mergeCell ref="B30:B31"/>
    <mergeCell ref="C30:C31"/>
    <mergeCell ref="D30:D31"/>
    <mergeCell ref="E30:E31"/>
    <mergeCell ref="F30:F31"/>
    <mergeCell ref="G30:G31"/>
    <mergeCell ref="H29:P29"/>
    <mergeCell ref="H30:P30"/>
    <mergeCell ref="H31:P31"/>
    <mergeCell ref="A1:N1"/>
    <mergeCell ref="B2:G2"/>
    <mergeCell ref="B3:D3"/>
    <mergeCell ref="B4:J4"/>
    <mergeCell ref="M2:P4"/>
  </mergeCells>
  <pageMargins left="0.7" right="0.7" top="0.75" bottom="0.75" header="0.3" footer="0.3"/>
  <pageSetup scale="37"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C1D2F-6C38-4E49-B612-9519AEA3CA7B}">
  <sheetPr>
    <pageSetUpPr fitToPage="1"/>
  </sheetPr>
  <dimension ref="A1:P37"/>
  <sheetViews>
    <sheetView topLeftCell="E1" zoomScale="60" zoomScaleNormal="60" workbookViewId="0">
      <selection activeCell="P25" sqref="P25"/>
    </sheetView>
  </sheetViews>
  <sheetFormatPr baseColWidth="10" defaultColWidth="11.1640625" defaultRowHeight="16"/>
  <cols>
    <col min="1" max="1" width="9" customWidth="1"/>
    <col min="2" max="2" width="41.1640625" customWidth="1"/>
    <col min="3" max="16" width="17.83203125" customWidth="1"/>
  </cols>
  <sheetData>
    <row r="1" spans="1:16" ht="17" customHeight="1" thickBot="1">
      <c r="A1" s="52"/>
      <c r="B1" s="52"/>
      <c r="C1" s="52"/>
      <c r="D1" s="52"/>
      <c r="E1" s="52"/>
      <c r="F1" s="52"/>
      <c r="G1" s="52"/>
      <c r="H1" s="52"/>
      <c r="I1" s="52"/>
      <c r="J1" s="52"/>
      <c r="K1" s="52"/>
      <c r="L1" s="52"/>
      <c r="M1" s="52"/>
      <c r="N1" s="52"/>
    </row>
    <row r="2" spans="1:16" ht="66" customHeight="1" thickTop="1">
      <c r="A2" s="49"/>
      <c r="B2" s="255" t="s">
        <v>76</v>
      </c>
      <c r="C2" s="256"/>
      <c r="D2" s="256"/>
      <c r="E2" s="256"/>
      <c r="F2" s="256"/>
      <c r="G2" s="256"/>
      <c r="H2" s="44"/>
      <c r="I2" s="44"/>
      <c r="J2" s="44"/>
      <c r="K2" s="44"/>
      <c r="L2" s="44"/>
      <c r="M2" s="239"/>
      <c r="N2" s="239"/>
      <c r="O2" s="239"/>
      <c r="P2" s="240"/>
    </row>
    <row r="3" spans="1:16" ht="44" customHeight="1">
      <c r="A3" s="49"/>
      <c r="B3" s="257" t="s">
        <v>73</v>
      </c>
      <c r="C3" s="258"/>
      <c r="D3" s="258"/>
      <c r="E3" s="42"/>
      <c r="F3" s="42"/>
      <c r="G3" s="42"/>
      <c r="H3" s="42"/>
      <c r="I3" s="42"/>
      <c r="J3" s="42"/>
      <c r="K3" s="42"/>
      <c r="L3" s="42"/>
      <c r="M3" s="241"/>
      <c r="N3" s="241"/>
      <c r="O3" s="241"/>
      <c r="P3" s="242"/>
    </row>
    <row r="4" spans="1:16" ht="111" customHeight="1" thickBot="1">
      <c r="A4" s="49"/>
      <c r="B4" s="259" t="s">
        <v>72</v>
      </c>
      <c r="C4" s="260"/>
      <c r="D4" s="260"/>
      <c r="E4" s="260"/>
      <c r="F4" s="260"/>
      <c r="G4" s="260"/>
      <c r="H4" s="260"/>
      <c r="I4" s="260"/>
      <c r="J4" s="260"/>
      <c r="K4" s="43"/>
      <c r="L4" s="42"/>
      <c r="M4" s="243"/>
      <c r="N4" s="243"/>
      <c r="O4" s="243"/>
      <c r="P4" s="244"/>
    </row>
    <row r="5" spans="1:16" ht="27" thickTop="1">
      <c r="A5" s="49"/>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1:16" ht="26">
      <c r="A6" s="49"/>
      <c r="B6" s="39" t="s">
        <v>45</v>
      </c>
      <c r="C6" s="38">
        <v>36868</v>
      </c>
      <c r="D6" s="38">
        <v>36868</v>
      </c>
      <c r="E6" s="38">
        <v>36868</v>
      </c>
      <c r="F6" s="38">
        <v>36868</v>
      </c>
      <c r="G6" s="38">
        <v>36868</v>
      </c>
      <c r="H6" s="38">
        <v>36868</v>
      </c>
      <c r="I6" s="38">
        <v>36868</v>
      </c>
      <c r="J6" s="38">
        <v>36868</v>
      </c>
      <c r="K6" s="38">
        <v>36868</v>
      </c>
      <c r="L6" s="38">
        <v>36868</v>
      </c>
      <c r="M6" s="38">
        <v>36868</v>
      </c>
      <c r="N6" s="38">
        <v>36868</v>
      </c>
      <c r="O6" s="153">
        <v>36868</v>
      </c>
      <c r="P6" s="136">
        <v>36868</v>
      </c>
    </row>
    <row r="7" spans="1:16" ht="26">
      <c r="A7" s="49"/>
      <c r="B7" s="22" t="s">
        <v>68</v>
      </c>
      <c r="C7" s="35">
        <v>309</v>
      </c>
      <c r="D7" s="36">
        <v>297</v>
      </c>
      <c r="E7" s="36">
        <v>289</v>
      </c>
      <c r="F7" s="36">
        <v>294</v>
      </c>
      <c r="G7" s="36">
        <v>289</v>
      </c>
      <c r="H7" s="35">
        <v>326</v>
      </c>
      <c r="I7" s="34">
        <v>343</v>
      </c>
      <c r="J7" s="34">
        <v>336</v>
      </c>
      <c r="K7" s="34">
        <v>336</v>
      </c>
      <c r="L7" s="34">
        <v>351</v>
      </c>
      <c r="M7" s="34">
        <v>357</v>
      </c>
      <c r="N7" s="34">
        <v>332</v>
      </c>
      <c r="O7" s="59">
        <v>295</v>
      </c>
      <c r="P7" s="137">
        <v>294</v>
      </c>
    </row>
    <row r="8" spans="1:16" ht="26">
      <c r="A8" s="49"/>
      <c r="B8" s="17" t="s">
        <v>67</v>
      </c>
      <c r="C8" s="32">
        <v>-0.91874999999999996</v>
      </c>
      <c r="D8" s="32">
        <v>-0.91874999999999996</v>
      </c>
      <c r="E8" s="32">
        <v>-0.91874999999999996</v>
      </c>
      <c r="F8" s="32">
        <v>-0.91874999999999996</v>
      </c>
      <c r="G8" s="32">
        <v>-0.91874999999999996</v>
      </c>
      <c r="H8" s="32">
        <v>-0.91874999999999996</v>
      </c>
      <c r="I8" s="32">
        <v>-0.91874999999999996</v>
      </c>
      <c r="J8" s="32">
        <v>-0.91874999999999996</v>
      </c>
      <c r="K8" s="32">
        <v>-0.91874999999999996</v>
      </c>
      <c r="L8" s="32">
        <v>-0.91874999999999996</v>
      </c>
      <c r="M8" s="32">
        <v>-0.91874999999999996</v>
      </c>
      <c r="N8" s="32">
        <v>-0.91874999999999996</v>
      </c>
      <c r="O8" s="32">
        <v>-0.91874999999999996</v>
      </c>
      <c r="P8" s="138">
        <v>-0.91874999999999996</v>
      </c>
    </row>
    <row r="9" spans="1:16" ht="34">
      <c r="A9" s="49"/>
      <c r="B9" s="292" t="s">
        <v>66</v>
      </c>
      <c r="C9" s="293"/>
      <c r="D9" s="293"/>
      <c r="E9" s="293"/>
      <c r="F9" s="293"/>
      <c r="G9" s="293"/>
      <c r="H9" s="293"/>
      <c r="I9" s="293"/>
      <c r="J9" s="293"/>
      <c r="K9" s="293"/>
      <c r="L9" s="293"/>
      <c r="M9" s="293"/>
      <c r="N9" s="293"/>
      <c r="O9" s="294"/>
      <c r="P9" s="295"/>
    </row>
    <row r="10" spans="1:16" ht="26">
      <c r="A10" s="49"/>
      <c r="B10" s="17" t="s">
        <v>54</v>
      </c>
      <c r="C10" s="28">
        <v>139891.20000000001</v>
      </c>
      <c r="D10" s="28">
        <v>128200.3</v>
      </c>
      <c r="E10" s="28">
        <v>124730</v>
      </c>
      <c r="F10" s="28">
        <v>105902.5</v>
      </c>
      <c r="G10" s="28">
        <v>95161.4</v>
      </c>
      <c r="H10" s="28">
        <v>102060.1</v>
      </c>
      <c r="I10" s="28">
        <v>94546.3</v>
      </c>
      <c r="J10" s="28">
        <v>137005.70000000001</v>
      </c>
      <c r="K10" s="28">
        <v>111641.9</v>
      </c>
      <c r="L10" s="28">
        <v>103870.39999999999</v>
      </c>
      <c r="M10" s="28">
        <v>121599.5</v>
      </c>
      <c r="N10" s="28">
        <v>73415.100000000006</v>
      </c>
      <c r="O10" s="154">
        <v>110953.7</v>
      </c>
      <c r="P10" s="152">
        <v>209909</v>
      </c>
    </row>
    <row r="11" spans="1:16" ht="26">
      <c r="A11" s="49"/>
      <c r="B11" s="17" t="s">
        <v>79</v>
      </c>
      <c r="C11" s="24">
        <f>(C10/C6)*1000</f>
        <v>3794.379950092221</v>
      </c>
      <c r="D11" s="24">
        <f>(D10/D6)*1000</f>
        <v>3477.2783986112618</v>
      </c>
      <c r="E11" s="24">
        <f>(E10/E6)*1000</f>
        <v>3383.1506997938591</v>
      </c>
      <c r="F11" s="24">
        <f t="shared" ref="F11:O11" si="0">(F10/F6)*1000</f>
        <v>2872.4774872518174</v>
      </c>
      <c r="G11" s="24">
        <f t="shared" si="0"/>
        <v>2581.1381143539111</v>
      </c>
      <c r="H11" s="24">
        <f t="shared" si="0"/>
        <v>2768.2570250623849</v>
      </c>
      <c r="I11" s="24">
        <f t="shared" si="0"/>
        <v>2564.4542692850168</v>
      </c>
      <c r="J11" s="24">
        <f t="shared" si="0"/>
        <v>3716.114245416079</v>
      </c>
      <c r="K11" s="24">
        <f t="shared" si="0"/>
        <v>3028.1517847455784</v>
      </c>
      <c r="L11" s="24">
        <f t="shared" si="0"/>
        <v>2817.3592275143756</v>
      </c>
      <c r="M11" s="24">
        <f t="shared" si="0"/>
        <v>3298.2396658348707</v>
      </c>
      <c r="N11" s="24">
        <f t="shared" si="0"/>
        <v>1991.2959748291203</v>
      </c>
      <c r="O11" s="24">
        <f t="shared" si="0"/>
        <v>3009.4851904090265</v>
      </c>
      <c r="P11" s="143">
        <f t="shared" ref="P11" si="1">(P10/P6)*1000</f>
        <v>5693.5282629922967</v>
      </c>
    </row>
    <row r="12" spans="1:16" ht="26">
      <c r="A12" s="49"/>
      <c r="B12" s="17" t="s">
        <v>65</v>
      </c>
      <c r="C12" s="24">
        <f t="shared" ref="C12:O12" si="2">C10/C7</f>
        <v>452.72233009708742</v>
      </c>
      <c r="D12" s="24">
        <f t="shared" si="2"/>
        <v>431.65084175084178</v>
      </c>
      <c r="E12" s="24">
        <f t="shared" si="2"/>
        <v>431.5916955017301</v>
      </c>
      <c r="F12" s="24">
        <f t="shared" si="2"/>
        <v>360.21258503401361</v>
      </c>
      <c r="G12" s="24">
        <f t="shared" si="2"/>
        <v>329.27820069204148</v>
      </c>
      <c r="H12" s="24">
        <f t="shared" si="2"/>
        <v>313.06779141104295</v>
      </c>
      <c r="I12" s="24">
        <f t="shared" si="2"/>
        <v>275.64518950437321</v>
      </c>
      <c r="J12" s="24">
        <f t="shared" si="2"/>
        <v>407.75505952380956</v>
      </c>
      <c r="K12" s="24">
        <f t="shared" si="2"/>
        <v>332.2675595238095</v>
      </c>
      <c r="L12" s="24">
        <f t="shared" si="2"/>
        <v>295.92706552706551</v>
      </c>
      <c r="M12" s="24">
        <f t="shared" si="2"/>
        <v>340.61484593837537</v>
      </c>
      <c r="N12" s="24">
        <f t="shared" si="2"/>
        <v>221.12981927710845</v>
      </c>
      <c r="O12" s="24">
        <f t="shared" si="2"/>
        <v>376.1142372881356</v>
      </c>
      <c r="P12" s="143">
        <f t="shared" ref="P12" si="3">P10/P7</f>
        <v>713.97619047619048</v>
      </c>
    </row>
    <row r="13" spans="1:16" ht="26">
      <c r="A13" s="49"/>
      <c r="B13" s="17" t="s">
        <v>55</v>
      </c>
      <c r="C13" s="24">
        <f>C10*Factors!C12</f>
        <v>107.57633280000002</v>
      </c>
      <c r="D13" s="24">
        <f>D10*Factors!C13</f>
        <v>97.304027700000006</v>
      </c>
      <c r="E13" s="24">
        <f>E10*Factors!C14</f>
        <v>93.048580000000001</v>
      </c>
      <c r="F13" s="24">
        <f>F10*Factors!C15</f>
        <v>83.239365000000006</v>
      </c>
      <c r="G13" s="24">
        <f>G10*Factors!C16</f>
        <v>70.038790399999996</v>
      </c>
      <c r="H13" s="24">
        <f>H10*Factors!C17</f>
        <v>74.095632600000002</v>
      </c>
      <c r="I13" s="24">
        <f>I10*Factors!C18</f>
        <v>67.506058199999998</v>
      </c>
      <c r="J13" s="24">
        <f>J10*Factors!C19</f>
        <v>92.88986460000001</v>
      </c>
      <c r="K13" s="24">
        <f>K10*Factors!C20</f>
        <v>76.139775799999995</v>
      </c>
      <c r="L13" s="24">
        <f>L10*Factors!C21</f>
        <v>71.774446399999988</v>
      </c>
      <c r="M13" s="24">
        <f>M10*Factors!C22</f>
        <v>78.9180755</v>
      </c>
      <c r="N13" s="24">
        <f>N10*Factors!C23</f>
        <v>38.689757700000001</v>
      </c>
      <c r="O13" s="24">
        <f>O10*Factors!C24</f>
        <v>66.794127399999994</v>
      </c>
      <c r="P13" s="143">
        <f>P10*Factors!C25</f>
        <v>110.41213399999999</v>
      </c>
    </row>
    <row r="14" spans="1:16" ht="34">
      <c r="A14" s="49"/>
      <c r="B14" s="296" t="s">
        <v>64</v>
      </c>
      <c r="C14" s="294"/>
      <c r="D14" s="294"/>
      <c r="E14" s="294"/>
      <c r="F14" s="294"/>
      <c r="G14" s="294"/>
      <c r="H14" s="294"/>
      <c r="I14" s="294"/>
      <c r="J14" s="294"/>
      <c r="K14" s="294"/>
      <c r="L14" s="294"/>
      <c r="M14" s="294"/>
      <c r="N14" s="294"/>
      <c r="O14" s="294"/>
      <c r="P14" s="297"/>
    </row>
    <row r="15" spans="1:16" ht="26">
      <c r="A15" s="49"/>
      <c r="B15" s="17" t="s">
        <v>52</v>
      </c>
      <c r="C15" s="28">
        <v>32014.085598000001</v>
      </c>
      <c r="D15" s="28">
        <v>35533.339196000001</v>
      </c>
      <c r="E15" s="28">
        <v>29018.3655</v>
      </c>
      <c r="F15" s="28">
        <v>34205.359789499998</v>
      </c>
      <c r="G15" s="28">
        <v>32971.2656212</v>
      </c>
      <c r="H15" s="28">
        <v>34070.51107</v>
      </c>
      <c r="I15" s="28">
        <v>22607.911242999999</v>
      </c>
      <c r="J15" s="28">
        <v>25718.741935800001</v>
      </c>
      <c r="K15" s="28">
        <v>26256.369716000001</v>
      </c>
      <c r="L15" s="28">
        <v>29941.7552</v>
      </c>
      <c r="M15" s="28">
        <v>30566.59086</v>
      </c>
      <c r="N15" s="28">
        <v>25859.303349999998</v>
      </c>
      <c r="O15" s="145">
        <v>49337.3</v>
      </c>
      <c r="P15" s="142">
        <v>34434.6</v>
      </c>
    </row>
    <row r="16" spans="1:16" ht="26">
      <c r="A16" s="49"/>
      <c r="B16" s="17" t="s">
        <v>147</v>
      </c>
      <c r="C16" s="24">
        <f>(C15/C6)*1000</f>
        <v>868.3434305630899</v>
      </c>
      <c r="D16" s="24">
        <f>(D15/D6)*1000</f>
        <v>963.79893663881955</v>
      </c>
      <c r="E16" s="24">
        <f>(E15/E6)*1000</f>
        <v>787.08813876532486</v>
      </c>
      <c r="F16" s="24">
        <f t="shared" ref="F16:O16" si="4">(F15/F6)*1000</f>
        <v>927.77909812032112</v>
      </c>
      <c r="G16" s="24">
        <f t="shared" si="4"/>
        <v>894.3057833676902</v>
      </c>
      <c r="H16" s="24">
        <f t="shared" si="4"/>
        <v>924.12148936747315</v>
      </c>
      <c r="I16" s="24">
        <f t="shared" si="4"/>
        <v>613.21230451882388</v>
      </c>
      <c r="J16" s="24">
        <f t="shared" si="4"/>
        <v>697.58983226103942</v>
      </c>
      <c r="K16" s="24">
        <f t="shared" si="4"/>
        <v>712.172336877509</v>
      </c>
      <c r="L16" s="24">
        <f t="shared" si="4"/>
        <v>812.13396983834218</v>
      </c>
      <c r="M16" s="24">
        <f t="shared" si="4"/>
        <v>829.08188293370938</v>
      </c>
      <c r="N16" s="24">
        <f t="shared" si="4"/>
        <v>701.40239096235211</v>
      </c>
      <c r="O16" s="24">
        <f t="shared" si="4"/>
        <v>1338.2147119453184</v>
      </c>
      <c r="P16" s="143">
        <f t="shared" ref="P16" si="5">(P15/P6)*1000</f>
        <v>933.99696213518496</v>
      </c>
    </row>
    <row r="17" spans="1:16" ht="26">
      <c r="A17" s="49"/>
      <c r="B17" s="17" t="s">
        <v>63</v>
      </c>
      <c r="C17" s="24">
        <f t="shared" ref="C17:O17" si="6">C15/C7</f>
        <v>103.60545500970875</v>
      </c>
      <c r="D17" s="24">
        <f t="shared" si="6"/>
        <v>119.64087271380471</v>
      </c>
      <c r="E17" s="24">
        <f t="shared" si="6"/>
        <v>100.40956920415225</v>
      </c>
      <c r="F17" s="24">
        <f t="shared" si="6"/>
        <v>116.34476118877551</v>
      </c>
      <c r="G17" s="24">
        <f t="shared" si="6"/>
        <v>114.08742429480969</v>
      </c>
      <c r="H17" s="24">
        <f t="shared" si="6"/>
        <v>104.51077015337424</v>
      </c>
      <c r="I17" s="24">
        <f t="shared" si="6"/>
        <v>65.912277676384832</v>
      </c>
      <c r="J17" s="24">
        <f t="shared" si="6"/>
        <v>76.543874808928578</v>
      </c>
      <c r="K17" s="24">
        <f t="shared" si="6"/>
        <v>78.143957488095239</v>
      </c>
      <c r="L17" s="24">
        <f t="shared" si="6"/>
        <v>85.304145868945866</v>
      </c>
      <c r="M17" s="24">
        <f t="shared" si="6"/>
        <v>85.620702689075628</v>
      </c>
      <c r="N17" s="24">
        <f t="shared" si="6"/>
        <v>77.889467921686744</v>
      </c>
      <c r="O17" s="24">
        <f t="shared" si="6"/>
        <v>167.24508474576271</v>
      </c>
      <c r="P17" s="143">
        <f t="shared" ref="P17" si="7">P15/P7</f>
        <v>117.12448979591836</v>
      </c>
    </row>
    <row r="18" spans="1:16" ht="26">
      <c r="A18" s="49"/>
      <c r="B18" s="22" t="s">
        <v>62</v>
      </c>
      <c r="C18" s="21">
        <f>C15*Factors!C5</f>
        <v>214.81954792002733</v>
      </c>
      <c r="D18" s="21">
        <f>D15*Factors!C5</f>
        <v>238.43429289295634</v>
      </c>
      <c r="E18" s="21">
        <f>E15*Factors!C5</f>
        <v>194.71779504698873</v>
      </c>
      <c r="F18" s="21">
        <f>F15*Factors!C5</f>
        <v>229.523342277854</v>
      </c>
      <c r="G18" s="21">
        <f>G15*Factors!C5</f>
        <v>221.24237637259915</v>
      </c>
      <c r="H18" s="21">
        <f>H15*Factors!C5</f>
        <v>228.61848616781742</v>
      </c>
      <c r="I18" s="21">
        <f>I15*Factors!C5</f>
        <v>151.70263907024625</v>
      </c>
      <c r="J18" s="21">
        <f>J15*Factors!C5</f>
        <v>172.57680213316971</v>
      </c>
      <c r="K18" s="21">
        <f>K15*Factors!C5</f>
        <v>176.18436906923822</v>
      </c>
      <c r="L18" s="21">
        <f>L15*Factors!C5</f>
        <v>200.91388511805425</v>
      </c>
      <c r="M18" s="21">
        <f>M15*Factors!C5</f>
        <v>205.10663063922877</v>
      </c>
      <c r="N18" s="21">
        <f>N15*Factors!C5</f>
        <v>173.5199913228472</v>
      </c>
      <c r="O18" s="21">
        <f>O15*Factors!C5</f>
        <v>331.06104027712371</v>
      </c>
      <c r="P18" s="144">
        <f>P15*Factors!C5</f>
        <v>231.06158013362392</v>
      </c>
    </row>
    <row r="19" spans="1:16" ht="34">
      <c r="A19" s="49"/>
      <c r="B19" s="245" t="s">
        <v>61</v>
      </c>
      <c r="C19" s="246"/>
      <c r="D19" s="246"/>
      <c r="E19" s="246"/>
      <c r="F19" s="246"/>
      <c r="G19" s="246"/>
      <c r="H19" s="246"/>
      <c r="I19" s="246"/>
      <c r="J19" s="246"/>
      <c r="K19" s="246"/>
      <c r="L19" s="246"/>
      <c r="M19" s="246"/>
      <c r="N19" s="246"/>
      <c r="O19" s="246"/>
      <c r="P19" s="247"/>
    </row>
    <row r="20" spans="1:16" ht="26">
      <c r="A20" s="49"/>
      <c r="B20" s="17" t="s">
        <v>51</v>
      </c>
      <c r="C20" s="19">
        <v>180.8</v>
      </c>
      <c r="D20" s="19">
        <v>344.4</v>
      </c>
      <c r="E20" s="19">
        <v>211.7</v>
      </c>
      <c r="F20" s="19">
        <v>228.4</v>
      </c>
      <c r="G20" s="19">
        <v>169.4</v>
      </c>
      <c r="H20" s="19">
        <v>212.4</v>
      </c>
      <c r="I20" s="19">
        <v>191.5</v>
      </c>
      <c r="J20" s="19">
        <v>209.5</v>
      </c>
      <c r="K20" s="19">
        <v>178</v>
      </c>
      <c r="L20" s="19">
        <v>134.6</v>
      </c>
      <c r="M20" s="19">
        <v>9.1</v>
      </c>
      <c r="N20" s="19">
        <v>1.3</v>
      </c>
      <c r="O20" s="19">
        <v>2.2999999999999998</v>
      </c>
      <c r="P20" s="146">
        <v>34.5</v>
      </c>
    </row>
    <row r="21" spans="1:16" ht="26">
      <c r="A21" s="49"/>
      <c r="B21" s="17" t="s">
        <v>152</v>
      </c>
      <c r="C21" s="129">
        <f>(C20/C6)*1000</f>
        <v>4.9039817728111101</v>
      </c>
      <c r="D21" s="129">
        <f>(D20/D6)*1000</f>
        <v>9.3414343061733742</v>
      </c>
      <c r="E21" s="129">
        <f>(E20/E6)*1000</f>
        <v>5.7421069762395573</v>
      </c>
      <c r="F21" s="129">
        <f t="shared" ref="F21:O21" si="8">(F20/F6)*1000</f>
        <v>6.1950743191927966</v>
      </c>
      <c r="G21" s="129">
        <f t="shared" si="8"/>
        <v>4.5947705327112942</v>
      </c>
      <c r="H21" s="129">
        <f t="shared" si="8"/>
        <v>5.7610936313334058</v>
      </c>
      <c r="I21" s="129">
        <f t="shared" si="8"/>
        <v>5.1942063578170767</v>
      </c>
      <c r="J21" s="129">
        <f t="shared" si="8"/>
        <v>5.6824346316588912</v>
      </c>
      <c r="K21" s="129">
        <f t="shared" si="8"/>
        <v>4.8280351524357163</v>
      </c>
      <c r="L21" s="129">
        <f t="shared" si="8"/>
        <v>3.6508625366171206</v>
      </c>
      <c r="M21" s="129">
        <f t="shared" si="8"/>
        <v>0.24682651622002821</v>
      </c>
      <c r="N21" s="129">
        <f t="shared" si="8"/>
        <v>3.5260930888575459E-2</v>
      </c>
      <c r="O21" s="129">
        <f t="shared" si="8"/>
        <v>6.238472387978735E-2</v>
      </c>
      <c r="P21" s="147">
        <f t="shared" ref="P21" si="9">(P20/P6)*1000</f>
        <v>0.93577085819681016</v>
      </c>
    </row>
    <row r="22" spans="1:16" ht="26">
      <c r="A22" s="49"/>
      <c r="B22" s="17" t="s">
        <v>149</v>
      </c>
      <c r="C22" s="67">
        <f>(C20/C7)*1000</f>
        <v>585.11326860841427</v>
      </c>
      <c r="D22" s="67">
        <f>(D20/D7)*1000</f>
        <v>1159.5959595959596</v>
      </c>
      <c r="E22" s="67">
        <f>(E20/E7)*1000</f>
        <v>732.52595155709344</v>
      </c>
      <c r="F22" s="67">
        <f>(F20/F7)*1000</f>
        <v>776.87074829931976</v>
      </c>
      <c r="G22" s="67">
        <f t="shared" ref="G22:O22" si="10">(G20/G7)*1000</f>
        <v>586.15916955017303</v>
      </c>
      <c r="H22" s="67">
        <f t="shared" si="10"/>
        <v>651.53374233128841</v>
      </c>
      <c r="I22" s="67">
        <f t="shared" si="10"/>
        <v>558.30903790087461</v>
      </c>
      <c r="J22" s="67">
        <f t="shared" si="10"/>
        <v>623.51190476190482</v>
      </c>
      <c r="K22" s="67">
        <f t="shared" si="10"/>
        <v>529.76190476190482</v>
      </c>
      <c r="L22" s="67">
        <f t="shared" si="10"/>
        <v>383.47578347578349</v>
      </c>
      <c r="M22" s="67">
        <f t="shared" si="10"/>
        <v>25.490196078431371</v>
      </c>
      <c r="N22" s="67">
        <f t="shared" si="10"/>
        <v>3.9156626506024099</v>
      </c>
      <c r="O22" s="67">
        <f t="shared" si="10"/>
        <v>7.7966101694915251</v>
      </c>
      <c r="P22" s="148">
        <f t="shared" ref="P22" si="11">(P20/P7)*1000</f>
        <v>117.34693877551021</v>
      </c>
    </row>
    <row r="23" spans="1:16" ht="26">
      <c r="A23" s="49"/>
      <c r="B23" s="17" t="s">
        <v>55</v>
      </c>
      <c r="C23" s="16">
        <f>(C20*Factors!C27)/1000</f>
        <v>0.57476320000000003</v>
      </c>
      <c r="D23" s="16">
        <f>(D20*Factors!C27)/1000</f>
        <v>1.0948475999999998</v>
      </c>
      <c r="E23" s="16">
        <f>(E20*Factors!C27)/1000</f>
        <v>0.67299429999999993</v>
      </c>
      <c r="F23" s="16">
        <f>(F20*Factors!C27)/1000</f>
        <v>0.72608359999999994</v>
      </c>
      <c r="G23" s="16">
        <f>(G20*Factors!C27)/1000</f>
        <v>0.53852259999999996</v>
      </c>
      <c r="H23" s="16">
        <f>(H20*Factors!C27)/1000</f>
        <v>0.67521960000000003</v>
      </c>
      <c r="I23" s="16">
        <f>(I20*Factors!C27)/1000</f>
        <v>0.6087785</v>
      </c>
      <c r="J23" s="16">
        <f>(J20*Factors!C27)/1000</f>
        <v>0.6660005</v>
      </c>
      <c r="K23" s="16">
        <f>(K20*Factors!C27)/1000</f>
        <v>0.56586199999999998</v>
      </c>
      <c r="L23" s="16">
        <f>(L20*Factors!C27)/1000</f>
        <v>0.42789339999999998</v>
      </c>
      <c r="M23" s="16">
        <f>(M20*Factors!C27)/1000</f>
        <v>2.89289E-2</v>
      </c>
      <c r="N23" s="16">
        <f>(N20*Factors!C27)/1000</f>
        <v>4.1326999999999996E-3</v>
      </c>
      <c r="O23" s="16">
        <f>(O20*Factors!C27)/1000</f>
        <v>7.3116999999999991E-3</v>
      </c>
      <c r="P23" s="149">
        <f>(P20*Factors!C27)/1000</f>
        <v>0.1096755</v>
      </c>
    </row>
    <row r="24" spans="1:16" ht="40" thickBot="1">
      <c r="A24" s="49"/>
      <c r="B24" s="298" t="s">
        <v>60</v>
      </c>
      <c r="C24" s="299"/>
      <c r="D24" s="299"/>
      <c r="E24" s="299"/>
      <c r="F24" s="299"/>
      <c r="G24" s="299"/>
      <c r="H24" s="299"/>
      <c r="I24" s="299"/>
      <c r="J24" s="299"/>
      <c r="K24" s="299"/>
      <c r="L24" s="299"/>
      <c r="M24" s="299"/>
      <c r="N24" s="299"/>
      <c r="O24" s="299"/>
      <c r="P24" s="300"/>
    </row>
    <row r="25" spans="1:16" ht="31" thickTop="1" thickBot="1">
      <c r="A25" s="49"/>
      <c r="B25" s="13" t="s">
        <v>59</v>
      </c>
      <c r="C25" s="14">
        <f t="shared" ref="C25:O25" si="12">C8+C13+C18+C23</f>
        <v>322.05189392002734</v>
      </c>
      <c r="D25" s="14">
        <f t="shared" si="12"/>
        <v>335.9144181929563</v>
      </c>
      <c r="E25" s="14">
        <f t="shared" si="12"/>
        <v>287.52061934698872</v>
      </c>
      <c r="F25" s="14">
        <f t="shared" si="12"/>
        <v>312.57004087785396</v>
      </c>
      <c r="G25" s="14">
        <f t="shared" si="12"/>
        <v>290.90093937259917</v>
      </c>
      <c r="H25" s="14">
        <f t="shared" si="12"/>
        <v>302.47058836781741</v>
      </c>
      <c r="I25" s="14">
        <f t="shared" si="12"/>
        <v>218.89872577024624</v>
      </c>
      <c r="J25" s="14">
        <f t="shared" si="12"/>
        <v>265.2139172331697</v>
      </c>
      <c r="K25" s="14">
        <f t="shared" si="12"/>
        <v>251.9712568692382</v>
      </c>
      <c r="L25" s="14">
        <f t="shared" si="12"/>
        <v>272.19747491805424</v>
      </c>
      <c r="M25" s="14">
        <f t="shared" si="12"/>
        <v>283.13488503922872</v>
      </c>
      <c r="N25" s="14">
        <f t="shared" si="12"/>
        <v>211.2951317228472</v>
      </c>
      <c r="O25" s="14">
        <f t="shared" si="12"/>
        <v>396.9437293771237</v>
      </c>
      <c r="P25" s="14">
        <f t="shared" ref="P25" si="13">P8+P13+P18+P23</f>
        <v>340.66463963362389</v>
      </c>
    </row>
    <row r="26" spans="1:16" ht="31" thickTop="1" thickBot="1">
      <c r="A26" s="49"/>
      <c r="B26" s="13" t="s">
        <v>150</v>
      </c>
      <c r="C26" s="12">
        <f>(C25/C6)*1000</f>
        <v>8.7352689031145534</v>
      </c>
      <c r="D26" s="12">
        <f>(D25/D6)*1000</f>
        <v>9.1112731418291286</v>
      </c>
      <c r="E26" s="12">
        <f>(E25/E6)*1000</f>
        <v>7.7986497598727542</v>
      </c>
      <c r="F26" s="12">
        <f t="shared" ref="F26:N26" si="14">(F25/F6)*1000</f>
        <v>8.4780850840255511</v>
      </c>
      <c r="G26" s="12">
        <f t="shared" si="14"/>
        <v>7.8903368604914608</v>
      </c>
      <c r="H26" s="12">
        <f t="shared" si="14"/>
        <v>8.2041496248187435</v>
      </c>
      <c r="I26" s="12">
        <f t="shared" si="14"/>
        <v>5.9373637238322194</v>
      </c>
      <c r="J26" s="12">
        <f t="shared" si="14"/>
        <v>7.1936073894208983</v>
      </c>
      <c r="K26" s="12">
        <f t="shared" si="14"/>
        <v>6.8344162110566939</v>
      </c>
      <c r="L26" s="12">
        <f t="shared" si="14"/>
        <v>7.3830279624078941</v>
      </c>
      <c r="M26" s="12">
        <f t="shared" si="14"/>
        <v>7.6796920103946169</v>
      </c>
      <c r="N26" s="12">
        <f t="shared" si="14"/>
        <v>5.7311254129013562</v>
      </c>
      <c r="O26" s="12">
        <f>(O25/O6)*1000</f>
        <v>10.766619544784739</v>
      </c>
      <c r="P26" s="12">
        <f>(P25/P6)*1000</f>
        <v>9.240117164848213</v>
      </c>
    </row>
    <row r="27" spans="1:16" ht="31" thickTop="1" thickBot="1">
      <c r="A27" s="49"/>
      <c r="B27" s="13" t="s">
        <v>58</v>
      </c>
      <c r="C27" s="12">
        <f t="shared" ref="C27:O27" si="15">C25/C7</f>
        <v>1.0422391388997649</v>
      </c>
      <c r="D27" s="12">
        <f t="shared" si="15"/>
        <v>1.1310249770806609</v>
      </c>
      <c r="E27" s="12">
        <f t="shared" si="15"/>
        <v>0.99488103580272913</v>
      </c>
      <c r="F27" s="12">
        <f t="shared" si="15"/>
        <v>1.063163404346442</v>
      </c>
      <c r="G27" s="12">
        <f t="shared" si="15"/>
        <v>1.0065776448878865</v>
      </c>
      <c r="H27" s="12">
        <f t="shared" si="15"/>
        <v>0.92782389069882643</v>
      </c>
      <c r="I27" s="12">
        <f t="shared" si="15"/>
        <v>0.63818870486952262</v>
      </c>
      <c r="J27" s="12">
        <f t="shared" si="15"/>
        <v>0.7893271346225289</v>
      </c>
      <c r="K27" s="12">
        <f t="shared" si="15"/>
        <v>0.74991445496797082</v>
      </c>
      <c r="L27" s="12">
        <f t="shared" si="15"/>
        <v>0.77549138153291808</v>
      </c>
      <c r="M27" s="12">
        <f t="shared" si="15"/>
        <v>0.79309491607627092</v>
      </c>
      <c r="N27" s="12">
        <f t="shared" si="15"/>
        <v>0.63643111964713017</v>
      </c>
      <c r="O27" s="12">
        <f t="shared" si="15"/>
        <v>1.3455719639902499</v>
      </c>
      <c r="P27" s="12">
        <f t="shared" ref="P27" si="16">P25/P7</f>
        <v>1.1587232640599452</v>
      </c>
    </row>
    <row r="28" spans="1:16" ht="14" customHeight="1" thickTop="1">
      <c r="A28" s="49"/>
      <c r="B28" s="11"/>
      <c r="C28" s="10"/>
      <c r="D28" s="10"/>
      <c r="E28" s="10"/>
      <c r="F28" s="10"/>
      <c r="G28" s="10"/>
      <c r="H28" s="10"/>
      <c r="I28" s="10"/>
      <c r="J28" s="10"/>
      <c r="K28" s="10"/>
      <c r="L28" s="10"/>
      <c r="M28" s="9"/>
      <c r="N28" s="9"/>
      <c r="O28" s="9"/>
      <c r="P28" s="156"/>
    </row>
    <row r="29" spans="1:16" ht="26">
      <c r="A29" s="49"/>
      <c r="B29" s="261" t="s">
        <v>57</v>
      </c>
      <c r="C29" s="262"/>
      <c r="D29" s="262"/>
      <c r="E29" s="263"/>
      <c r="F29" s="263"/>
      <c r="G29" s="264"/>
      <c r="H29" s="270" t="s">
        <v>56</v>
      </c>
      <c r="I29" s="271"/>
      <c r="J29" s="271"/>
      <c r="K29" s="271"/>
      <c r="L29" s="271"/>
      <c r="M29" s="271"/>
      <c r="N29" s="271"/>
      <c r="O29" s="271"/>
      <c r="P29" s="272"/>
    </row>
    <row r="30" spans="1:16" ht="26" customHeight="1">
      <c r="A30" s="45"/>
      <c r="B30" s="265" t="s">
        <v>55</v>
      </c>
      <c r="C30" s="248" t="s">
        <v>54</v>
      </c>
      <c r="D30" s="248" t="s">
        <v>53</v>
      </c>
      <c r="E30" s="249" t="s">
        <v>52</v>
      </c>
      <c r="F30" s="251" t="s">
        <v>51</v>
      </c>
      <c r="G30" s="253" t="s">
        <v>50</v>
      </c>
      <c r="H30" s="273" t="s">
        <v>49</v>
      </c>
      <c r="I30" s="274"/>
      <c r="J30" s="274"/>
      <c r="K30" s="274"/>
      <c r="L30" s="274"/>
      <c r="M30" s="274"/>
      <c r="N30" s="274"/>
      <c r="O30" s="274"/>
      <c r="P30" s="275"/>
    </row>
    <row r="31" spans="1:16" ht="26" customHeight="1">
      <c r="A31" s="51"/>
      <c r="B31" s="266"/>
      <c r="C31" s="248"/>
      <c r="D31" s="248"/>
      <c r="E31" s="250"/>
      <c r="F31" s="252"/>
      <c r="G31" s="254"/>
      <c r="H31" s="273" t="s">
        <v>48</v>
      </c>
      <c r="I31" s="274"/>
      <c r="J31" s="274"/>
      <c r="K31" s="274"/>
      <c r="L31" s="274"/>
      <c r="M31" s="274"/>
      <c r="N31" s="274"/>
      <c r="O31" s="274"/>
      <c r="P31" s="275"/>
    </row>
    <row r="32" spans="1:16" ht="26" customHeight="1">
      <c r="A32" s="51"/>
      <c r="B32" s="281" t="s">
        <v>47</v>
      </c>
      <c r="C32" s="283" t="s">
        <v>46</v>
      </c>
      <c r="D32" s="285" t="s">
        <v>45</v>
      </c>
      <c r="E32" s="287" t="s">
        <v>44</v>
      </c>
      <c r="F32" s="289" t="s">
        <v>43</v>
      </c>
      <c r="G32" s="279" t="s">
        <v>42</v>
      </c>
      <c r="H32" s="273" t="s">
        <v>41</v>
      </c>
      <c r="I32" s="274"/>
      <c r="J32" s="274"/>
      <c r="K32" s="274"/>
      <c r="L32" s="274"/>
      <c r="M32" s="274"/>
      <c r="N32" s="274"/>
      <c r="O32" s="274"/>
      <c r="P32" s="275"/>
    </row>
    <row r="33" spans="1:16" ht="26" customHeight="1" thickBot="1">
      <c r="A33" s="50"/>
      <c r="B33" s="282"/>
      <c r="C33" s="284"/>
      <c r="D33" s="286"/>
      <c r="E33" s="288"/>
      <c r="F33" s="290"/>
      <c r="G33" s="280"/>
      <c r="H33" s="276"/>
      <c r="I33" s="277"/>
      <c r="J33" s="277"/>
      <c r="K33" s="277"/>
      <c r="L33" s="277"/>
      <c r="M33" s="277"/>
      <c r="N33" s="277"/>
      <c r="O33" s="277"/>
      <c r="P33" s="278"/>
    </row>
    <row r="34" spans="1:16" ht="18" thickTop="1">
      <c r="A34" s="46"/>
    </row>
    <row r="37" spans="1:16" ht="19" customHeight="1"/>
  </sheetData>
  <mergeCells count="25">
    <mergeCell ref="F32:F33"/>
    <mergeCell ref="H32:P33"/>
    <mergeCell ref="B29:G29"/>
    <mergeCell ref="B30:B31"/>
    <mergeCell ref="C30:C31"/>
    <mergeCell ref="D30:D31"/>
    <mergeCell ref="E30:E31"/>
    <mergeCell ref="G32:G33"/>
    <mergeCell ref="B32:B33"/>
    <mergeCell ref="M2:P4"/>
    <mergeCell ref="B9:P9"/>
    <mergeCell ref="C32:C33"/>
    <mergeCell ref="D32:D33"/>
    <mergeCell ref="F30:F31"/>
    <mergeCell ref="G30:G31"/>
    <mergeCell ref="B2:G2"/>
    <mergeCell ref="B3:D3"/>
    <mergeCell ref="B4:J4"/>
    <mergeCell ref="H29:P29"/>
    <mergeCell ref="H30:P30"/>
    <mergeCell ref="H31:P31"/>
    <mergeCell ref="E32:E33"/>
    <mergeCell ref="B14:P14"/>
    <mergeCell ref="B19:P19"/>
    <mergeCell ref="B24:P24"/>
  </mergeCells>
  <pageMargins left="0.7" right="0.7" top="0.75" bottom="0.75" header="0.3" footer="0.3"/>
  <pageSetup scale="40"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C53BC-B9CA-3445-A100-34BEF536F945}">
  <sheetPr>
    <pageSetUpPr fitToPage="1"/>
  </sheetPr>
  <dimension ref="B1:P34"/>
  <sheetViews>
    <sheetView topLeftCell="D1" zoomScale="55" zoomScaleNormal="55"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55" t="s">
        <v>93</v>
      </c>
      <c r="C2" s="256"/>
      <c r="D2" s="256"/>
      <c r="E2" s="256"/>
      <c r="F2" s="256"/>
      <c r="G2" s="256"/>
      <c r="H2" s="44"/>
      <c r="I2" s="44"/>
      <c r="J2" s="44"/>
      <c r="K2" s="44"/>
      <c r="L2" s="44"/>
      <c r="M2" s="239"/>
      <c r="N2" s="239"/>
      <c r="O2" s="239"/>
      <c r="P2" s="240"/>
    </row>
    <row r="3" spans="2:16" ht="44" customHeight="1">
      <c r="B3" s="257" t="s">
        <v>73</v>
      </c>
      <c r="C3" s="258"/>
      <c r="D3" s="258"/>
      <c r="E3" s="42"/>
      <c r="F3" s="42"/>
      <c r="G3" s="42"/>
      <c r="H3" s="42"/>
      <c r="I3" s="42"/>
      <c r="J3" s="42"/>
      <c r="K3" s="42"/>
      <c r="L3" s="42"/>
      <c r="M3" s="241"/>
      <c r="N3" s="241"/>
      <c r="O3" s="241"/>
      <c r="P3" s="242"/>
    </row>
    <row r="4" spans="2:16" ht="111" customHeight="1" thickBot="1">
      <c r="B4" s="259" t="s">
        <v>72</v>
      </c>
      <c r="C4" s="260"/>
      <c r="D4" s="260"/>
      <c r="E4" s="260"/>
      <c r="F4" s="260"/>
      <c r="G4" s="260"/>
      <c r="H4" s="260"/>
      <c r="I4" s="260"/>
      <c r="J4" s="260"/>
      <c r="K4" s="43"/>
      <c r="L4" s="42"/>
      <c r="M4" s="243"/>
      <c r="N4" s="243"/>
      <c r="O4" s="243"/>
      <c r="P4" s="244"/>
    </row>
    <row r="5" spans="2:16" ht="27" thickTop="1">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2:16" ht="26">
      <c r="B6" s="39" t="s">
        <v>45</v>
      </c>
      <c r="C6" s="38">
        <v>88513</v>
      </c>
      <c r="D6" s="38">
        <v>88513</v>
      </c>
      <c r="E6" s="38">
        <v>88513</v>
      </c>
      <c r="F6" s="38">
        <v>88513</v>
      </c>
      <c r="G6" s="38">
        <v>88513</v>
      </c>
      <c r="H6" s="38">
        <v>88513</v>
      </c>
      <c r="I6" s="38">
        <v>88513</v>
      </c>
      <c r="J6" s="38">
        <v>88513</v>
      </c>
      <c r="K6" s="38">
        <v>88513</v>
      </c>
      <c r="L6" s="38">
        <v>88513</v>
      </c>
      <c r="M6" s="38">
        <v>88513</v>
      </c>
      <c r="N6" s="38">
        <v>88513</v>
      </c>
      <c r="O6" s="38">
        <v>88513</v>
      </c>
      <c r="P6" s="136">
        <v>88513</v>
      </c>
    </row>
    <row r="7" spans="2:16" ht="26">
      <c r="B7" s="22" t="s">
        <v>68</v>
      </c>
      <c r="C7" s="35">
        <v>487</v>
      </c>
      <c r="D7" s="36">
        <v>501</v>
      </c>
      <c r="E7" s="36">
        <v>501</v>
      </c>
      <c r="F7" s="36">
        <v>512</v>
      </c>
      <c r="G7" s="36">
        <v>513</v>
      </c>
      <c r="H7" s="35">
        <v>500</v>
      </c>
      <c r="I7" s="34">
        <v>540</v>
      </c>
      <c r="J7" s="34">
        <v>528</v>
      </c>
      <c r="K7" s="34">
        <v>518</v>
      </c>
      <c r="L7" s="34">
        <v>521</v>
      </c>
      <c r="M7" s="34">
        <v>521</v>
      </c>
      <c r="N7" s="34">
        <v>535</v>
      </c>
      <c r="O7" s="55">
        <v>513</v>
      </c>
      <c r="P7" s="137">
        <v>519</v>
      </c>
    </row>
    <row r="8" spans="2:16" ht="26">
      <c r="B8" s="17" t="s">
        <v>67</v>
      </c>
      <c r="C8" s="32">
        <v>-3.7345000000000006</v>
      </c>
      <c r="D8" s="32">
        <v>-3.7345000000000006</v>
      </c>
      <c r="E8" s="32">
        <v>-3.7345000000000006</v>
      </c>
      <c r="F8" s="32">
        <v>-3.7345000000000006</v>
      </c>
      <c r="G8" s="32">
        <v>-3.7345000000000006</v>
      </c>
      <c r="H8" s="32">
        <v>-3.7345000000000006</v>
      </c>
      <c r="I8" s="32">
        <v>-3.7345000000000006</v>
      </c>
      <c r="J8" s="32">
        <v>-3.7345000000000006</v>
      </c>
      <c r="K8" s="32">
        <v>-3.7345000000000006</v>
      </c>
      <c r="L8" s="32">
        <v>-3.7345000000000006</v>
      </c>
      <c r="M8" s="32">
        <v>-3.7345000000000006</v>
      </c>
      <c r="N8" s="32">
        <v>-3.7345000000000006</v>
      </c>
      <c r="O8" s="32">
        <v>-3.7345000000000006</v>
      </c>
      <c r="P8" s="138">
        <v>-3.7345000000000006</v>
      </c>
    </row>
    <row r="9" spans="2:16" ht="34">
      <c r="B9" s="292" t="s">
        <v>66</v>
      </c>
      <c r="C9" s="293"/>
      <c r="D9" s="293"/>
      <c r="E9" s="293"/>
      <c r="F9" s="293"/>
      <c r="G9" s="293"/>
      <c r="H9" s="293"/>
      <c r="I9" s="293"/>
      <c r="J9" s="293"/>
      <c r="K9" s="293"/>
      <c r="L9" s="293"/>
      <c r="M9" s="293"/>
      <c r="N9" s="293"/>
      <c r="O9" s="293"/>
      <c r="P9" s="295"/>
    </row>
    <row r="10" spans="2:16" ht="26">
      <c r="B10" s="17" t="s">
        <v>54</v>
      </c>
      <c r="C10" s="28">
        <v>611924.1</v>
      </c>
      <c r="D10" s="28">
        <v>541931</v>
      </c>
      <c r="E10" s="28">
        <v>518011.4</v>
      </c>
      <c r="F10" s="28">
        <v>493666.6</v>
      </c>
      <c r="G10" s="28">
        <v>468189.2</v>
      </c>
      <c r="H10" s="28">
        <v>514480.5</v>
      </c>
      <c r="I10" s="28">
        <v>539046.80000000005</v>
      </c>
      <c r="J10" s="28">
        <v>629551.6</v>
      </c>
      <c r="K10" s="28">
        <v>419291.8</v>
      </c>
      <c r="L10" s="28">
        <v>223903.7</v>
      </c>
      <c r="M10" s="28">
        <v>182768</v>
      </c>
      <c r="N10" s="28">
        <v>32360</v>
      </c>
      <c r="O10" s="154">
        <v>189898.7</v>
      </c>
      <c r="P10" s="152">
        <v>213347.8</v>
      </c>
    </row>
    <row r="11" spans="2:16" ht="26">
      <c r="B11" s="17" t="s">
        <v>79</v>
      </c>
      <c r="C11" s="24">
        <f>(C10/C6)*1000</f>
        <v>6913.381085264311</v>
      </c>
      <c r="D11" s="24">
        <f>(D10/D6)*1000</f>
        <v>6122.614757154317</v>
      </c>
      <c r="E11" s="24">
        <f t="shared" ref="E11:O11" si="0">(E10/E6)*1000</f>
        <v>5852.3764870696959</v>
      </c>
      <c r="F11" s="24">
        <f t="shared" si="0"/>
        <v>5577.3344028560768</v>
      </c>
      <c r="G11" s="24">
        <f t="shared" si="0"/>
        <v>5289.4964581473905</v>
      </c>
      <c r="H11" s="24">
        <f t="shared" si="0"/>
        <v>5812.4851716696985</v>
      </c>
      <c r="I11" s="24">
        <f t="shared" si="0"/>
        <v>6090.0297131494808</v>
      </c>
      <c r="J11" s="24">
        <f t="shared" si="0"/>
        <v>7112.5326223266638</v>
      </c>
      <c r="K11" s="24">
        <f t="shared" si="0"/>
        <v>4737.0646119779012</v>
      </c>
      <c r="L11" s="24">
        <f t="shared" si="0"/>
        <v>2529.6137290567485</v>
      </c>
      <c r="M11" s="24">
        <f t="shared" si="0"/>
        <v>2064.8718267373156</v>
      </c>
      <c r="N11" s="24">
        <f t="shared" si="0"/>
        <v>365.59601414481489</v>
      </c>
      <c r="O11" s="24">
        <f t="shared" si="0"/>
        <v>2145.4328742670568</v>
      </c>
      <c r="P11" s="143">
        <f t="shared" ref="P11" si="1">(P10/P6)*1000</f>
        <v>2410.3555409939781</v>
      </c>
    </row>
    <row r="12" spans="2:16" ht="26">
      <c r="B12" s="17" t="s">
        <v>65</v>
      </c>
      <c r="C12" s="24">
        <f t="shared" ref="C12:O12" si="2">C10/C7</f>
        <v>1256.5176591375769</v>
      </c>
      <c r="D12" s="24">
        <f t="shared" si="2"/>
        <v>1081.6986027944113</v>
      </c>
      <c r="E12" s="24">
        <f t="shared" si="2"/>
        <v>1033.9548902195609</v>
      </c>
      <c r="F12" s="24">
        <f t="shared" si="2"/>
        <v>964.19257812499995</v>
      </c>
      <c r="G12" s="24">
        <f t="shared" si="2"/>
        <v>912.64951267056529</v>
      </c>
      <c r="H12" s="24">
        <f t="shared" si="2"/>
        <v>1028.961</v>
      </c>
      <c r="I12" s="24">
        <f t="shared" si="2"/>
        <v>998.23481481481485</v>
      </c>
      <c r="J12" s="24">
        <f t="shared" si="2"/>
        <v>1192.3325757575758</v>
      </c>
      <c r="K12" s="24">
        <f t="shared" si="2"/>
        <v>809.44362934362937</v>
      </c>
      <c r="L12" s="24">
        <f t="shared" si="2"/>
        <v>429.7575815738964</v>
      </c>
      <c r="M12" s="24">
        <f t="shared" si="2"/>
        <v>350.80230326295583</v>
      </c>
      <c r="N12" s="24">
        <f t="shared" si="2"/>
        <v>60.485981308411212</v>
      </c>
      <c r="O12" s="24">
        <f t="shared" si="2"/>
        <v>370.17290448343084</v>
      </c>
      <c r="P12" s="143">
        <f t="shared" ref="P12" si="3">P10/P7</f>
        <v>411.07475915221579</v>
      </c>
    </row>
    <row r="13" spans="2:16" ht="26">
      <c r="B13" s="17" t="s">
        <v>55</v>
      </c>
      <c r="C13" s="24">
        <f>C10*Factors!C12</f>
        <v>470.56963289999999</v>
      </c>
      <c r="D13" s="24">
        <f>D10*Factors!C13</f>
        <v>411.32562899999999</v>
      </c>
      <c r="E13" s="24">
        <f>E10*Factors!C14</f>
        <v>386.43650440000005</v>
      </c>
      <c r="F13" s="24">
        <f>F10*Factors!C15</f>
        <v>388.02194759999998</v>
      </c>
      <c r="G13" s="24">
        <f>G10*Factors!C16</f>
        <v>344.58725120000003</v>
      </c>
      <c r="H13" s="24">
        <f>H10*Factors!C17</f>
        <v>373.51284299999998</v>
      </c>
      <c r="I13" s="24">
        <f>I10*Factors!C18</f>
        <v>384.87941520000004</v>
      </c>
      <c r="J13" s="24">
        <f>J10*Factors!C19</f>
        <v>426.83598480000001</v>
      </c>
      <c r="K13" s="24">
        <f>K10*Factors!C20</f>
        <v>285.9570076</v>
      </c>
      <c r="L13" s="24">
        <f>L10*Factors!C21</f>
        <v>154.71745670000001</v>
      </c>
      <c r="M13" s="24">
        <f>M10*Factors!C22</f>
        <v>118.61643199999999</v>
      </c>
      <c r="N13" s="24">
        <f>N10*Factors!C23</f>
        <v>17.053720000000002</v>
      </c>
      <c r="O13" s="24">
        <f>O10*Factors!C24</f>
        <v>114.31901740000001</v>
      </c>
      <c r="P13" s="143">
        <f>P10*Factors!C25</f>
        <v>112.22094279999999</v>
      </c>
    </row>
    <row r="14" spans="2:16" ht="34">
      <c r="B14" s="245" t="s">
        <v>64</v>
      </c>
      <c r="C14" s="246"/>
      <c r="D14" s="246"/>
      <c r="E14" s="246"/>
      <c r="F14" s="246"/>
      <c r="G14" s="246"/>
      <c r="H14" s="246"/>
      <c r="I14" s="246"/>
      <c r="J14" s="246"/>
      <c r="K14" s="246"/>
      <c r="L14" s="246"/>
      <c r="M14" s="246"/>
      <c r="N14" s="246"/>
      <c r="O14" s="246"/>
      <c r="P14" s="247"/>
    </row>
    <row r="15" spans="2:16" ht="26">
      <c r="B15" s="39" t="s">
        <v>52</v>
      </c>
      <c r="C15" s="157">
        <v>42468.700824</v>
      </c>
      <c r="D15" s="157">
        <v>50711.861585999999</v>
      </c>
      <c r="E15" s="157">
        <v>44988.573922000003</v>
      </c>
      <c r="F15" s="157">
        <v>47045.741489100001</v>
      </c>
      <c r="G15" s="157">
        <v>54273.358558</v>
      </c>
      <c r="H15" s="157">
        <v>56173.429322000004</v>
      </c>
      <c r="I15" s="157">
        <v>43210.462457000001</v>
      </c>
      <c r="J15" s="157">
        <v>40957.755980000002</v>
      </c>
      <c r="K15" s="157">
        <v>53776.824924</v>
      </c>
      <c r="L15" s="157">
        <v>65167.446878000002</v>
      </c>
      <c r="M15" s="157">
        <v>48794.963229000001</v>
      </c>
      <c r="N15" s="157">
        <v>46441.1</v>
      </c>
      <c r="O15" s="164">
        <v>53755.8</v>
      </c>
      <c r="P15" s="162">
        <v>52032.4</v>
      </c>
    </row>
    <row r="16" spans="2:16" ht="26">
      <c r="B16" s="17" t="s">
        <v>147</v>
      </c>
      <c r="C16" s="24">
        <f>(C15/C6)*1000</f>
        <v>479.8018463276581</v>
      </c>
      <c r="D16" s="24">
        <f>(D15/D6)*1000</f>
        <v>572.93122576344717</v>
      </c>
      <c r="E16" s="24">
        <f t="shared" ref="E16:O16" si="4">(E15/E6)*1000</f>
        <v>508.27080679674174</v>
      </c>
      <c r="F16" s="24">
        <f t="shared" si="4"/>
        <v>531.51222406991064</v>
      </c>
      <c r="G16" s="24">
        <f t="shared" si="4"/>
        <v>613.16821888310187</v>
      </c>
      <c r="H16" s="24">
        <f t="shared" si="4"/>
        <v>634.63479174810493</v>
      </c>
      <c r="I16" s="24">
        <f t="shared" si="4"/>
        <v>488.1821027080768</v>
      </c>
      <c r="J16" s="24">
        <f t="shared" si="4"/>
        <v>462.7315307355982</v>
      </c>
      <c r="K16" s="24">
        <f t="shared" si="4"/>
        <v>607.55849337385473</v>
      </c>
      <c r="L16" s="24">
        <f t="shared" si="4"/>
        <v>736.24718265113597</v>
      </c>
      <c r="M16" s="24">
        <f t="shared" si="4"/>
        <v>551.27453853106329</v>
      </c>
      <c r="N16" s="24">
        <f t="shared" si="4"/>
        <v>524.68112028741541</v>
      </c>
      <c r="O16" s="24">
        <f t="shared" si="4"/>
        <v>607.32095850327073</v>
      </c>
      <c r="P16" s="143">
        <f t="shared" ref="P16" si="5">(P15/P6)*1000</f>
        <v>587.85037226170164</v>
      </c>
    </row>
    <row r="17" spans="2:16" ht="26">
      <c r="B17" s="17" t="s">
        <v>63</v>
      </c>
      <c r="C17" s="24">
        <f t="shared" ref="C17:O17" si="6">C15/C7</f>
        <v>87.204724484599595</v>
      </c>
      <c r="D17" s="24">
        <f t="shared" si="6"/>
        <v>101.22128061077844</v>
      </c>
      <c r="E17" s="24">
        <f t="shared" si="6"/>
        <v>89.797552738522967</v>
      </c>
      <c r="F17" s="24">
        <f t="shared" si="6"/>
        <v>91.886213845898439</v>
      </c>
      <c r="G17" s="24">
        <f t="shared" si="6"/>
        <v>105.79602058089668</v>
      </c>
      <c r="H17" s="24">
        <f t="shared" si="6"/>
        <v>112.34685864400001</v>
      </c>
      <c r="I17" s="24">
        <f t="shared" si="6"/>
        <v>80.019374920370367</v>
      </c>
      <c r="J17" s="24">
        <f t="shared" si="6"/>
        <v>77.571507537878787</v>
      </c>
      <c r="K17" s="24">
        <f t="shared" si="6"/>
        <v>103.81626433204633</v>
      </c>
      <c r="L17" s="24">
        <f t="shared" si="6"/>
        <v>125.08147193474089</v>
      </c>
      <c r="M17" s="24">
        <f t="shared" si="6"/>
        <v>93.656359364683297</v>
      </c>
      <c r="N17" s="24">
        <f t="shared" si="6"/>
        <v>86.805794392523367</v>
      </c>
      <c r="O17" s="24">
        <f t="shared" si="6"/>
        <v>104.78713450292398</v>
      </c>
      <c r="P17" s="143">
        <f t="shared" ref="P17" si="7">P15/P7</f>
        <v>100.25510597302505</v>
      </c>
    </row>
    <row r="18" spans="2:16" ht="26">
      <c r="B18" s="22" t="s">
        <v>62</v>
      </c>
      <c r="C18" s="21">
        <f>C15*Factors!C5</f>
        <v>284.97165986001221</v>
      </c>
      <c r="D18" s="21">
        <f>D15*Factors!C5</f>
        <v>340.28456464076203</v>
      </c>
      <c r="E18" s="21">
        <f>E15*Factors!C5</f>
        <v>301.88040454588315</v>
      </c>
      <c r="F18" s="21">
        <f>F15*Factors!C5</f>
        <v>315.68432236847343</v>
      </c>
      <c r="G18" s="21">
        <f>G15*Factors!C5</f>
        <v>364.18276929513399</v>
      </c>
      <c r="H18" s="21">
        <f>H15*Factors!C5</f>
        <v>376.93254286867756</v>
      </c>
      <c r="I18" s="21">
        <f>I15*Factors!C5</f>
        <v>289.94899704422454</v>
      </c>
      <c r="J18" s="21">
        <f>J15*Factors!C5</f>
        <v>274.83298239172763</v>
      </c>
      <c r="K18" s="21">
        <f>K15*Factors!C5</f>
        <v>360.85095054127794</v>
      </c>
      <c r="L18" s="21">
        <f>L15*Factors!C5</f>
        <v>437.28381479397689</v>
      </c>
      <c r="M18" s="21">
        <f>M15*Factors!C5</f>
        <v>327.42187527239508</v>
      </c>
      <c r="N18" s="21">
        <f>N15*Factors!C5</f>
        <v>311.62708290915651</v>
      </c>
      <c r="O18" s="24">
        <f>O15*Factors!C5</f>
        <v>360.70986999550047</v>
      </c>
      <c r="P18" s="144">
        <f>P15*Factors!C5</f>
        <v>349.14558502624607</v>
      </c>
    </row>
    <row r="19" spans="2:16" ht="34">
      <c r="B19" s="245" t="s">
        <v>61</v>
      </c>
      <c r="C19" s="246"/>
      <c r="D19" s="246"/>
      <c r="E19" s="246"/>
      <c r="F19" s="246"/>
      <c r="G19" s="246"/>
      <c r="H19" s="246"/>
      <c r="I19" s="246"/>
      <c r="J19" s="246"/>
      <c r="K19" s="246"/>
      <c r="L19" s="246"/>
      <c r="M19" s="246"/>
      <c r="N19" s="246"/>
      <c r="O19" s="246"/>
      <c r="P19" s="247"/>
    </row>
    <row r="20" spans="2:16" ht="26">
      <c r="B20" s="39" t="s">
        <v>51</v>
      </c>
      <c r="C20" s="158">
        <v>1710.9</v>
      </c>
      <c r="D20" s="158">
        <v>1291.8</v>
      </c>
      <c r="E20" s="158">
        <v>2708.8</v>
      </c>
      <c r="F20" s="158">
        <v>2268.3000000000002</v>
      </c>
      <c r="G20" s="158">
        <v>1768.9</v>
      </c>
      <c r="H20" s="158">
        <v>1918.8</v>
      </c>
      <c r="I20" s="158">
        <v>2431.9</v>
      </c>
      <c r="J20" s="158">
        <v>2761.8</v>
      </c>
      <c r="K20" s="158">
        <v>2262.1</v>
      </c>
      <c r="L20" s="158">
        <v>2016</v>
      </c>
      <c r="M20" s="158">
        <v>1517.7</v>
      </c>
      <c r="N20" s="158">
        <v>99.4</v>
      </c>
      <c r="O20" s="158">
        <v>621.9</v>
      </c>
      <c r="P20" s="163">
        <v>1554</v>
      </c>
    </row>
    <row r="21" spans="2:16" ht="26">
      <c r="B21" s="17" t="s">
        <v>152</v>
      </c>
      <c r="C21" s="129">
        <f>(C20/C6)*1000</f>
        <v>19.329364048218906</v>
      </c>
      <c r="D21" s="129">
        <f>(D20/D6)*1000</f>
        <v>14.594466349575768</v>
      </c>
      <c r="E21" s="129">
        <f t="shared" ref="E21:O21" si="8">(E20/E6)*1000</f>
        <v>30.603414187746434</v>
      </c>
      <c r="F21" s="129">
        <f t="shared" si="8"/>
        <v>25.626744094087876</v>
      </c>
      <c r="G21" s="129">
        <f t="shared" si="8"/>
        <v>19.984635025363506</v>
      </c>
      <c r="H21" s="129">
        <f t="shared" si="8"/>
        <v>21.678171568018257</v>
      </c>
      <c r="I21" s="129">
        <f t="shared" si="8"/>
        <v>27.475060160654369</v>
      </c>
      <c r="J21" s="129">
        <f t="shared" si="8"/>
        <v>31.202196287550983</v>
      </c>
      <c r="K21" s="129">
        <f t="shared" si="8"/>
        <v>25.556697886186207</v>
      </c>
      <c r="L21" s="129">
        <f t="shared" si="8"/>
        <v>22.776315343508863</v>
      </c>
      <c r="M21" s="129">
        <f t="shared" si="8"/>
        <v>17.146633827799306</v>
      </c>
      <c r="N21" s="129">
        <f t="shared" si="8"/>
        <v>1.1229988815202288</v>
      </c>
      <c r="O21" s="129">
        <f t="shared" si="8"/>
        <v>7.0260865635556353</v>
      </c>
      <c r="P21" s="147">
        <f t="shared" ref="P21" si="9">(P20/P6)*1000</f>
        <v>17.556743077288083</v>
      </c>
    </row>
    <row r="22" spans="2:16" ht="26">
      <c r="B22" s="17" t="s">
        <v>149</v>
      </c>
      <c r="C22" s="67">
        <f>(C20/C7)*1000</f>
        <v>3513.141683778234</v>
      </c>
      <c r="D22" s="67">
        <f>(D20/D7)*1000</f>
        <v>2578.443113772455</v>
      </c>
      <c r="E22" s="67">
        <f t="shared" ref="E22:O22" si="10">(E20/E7)*1000</f>
        <v>5406.7864271457092</v>
      </c>
      <c r="F22" s="67">
        <f t="shared" si="10"/>
        <v>4430.2734375</v>
      </c>
      <c r="G22" s="67">
        <f t="shared" si="10"/>
        <v>3448.1481481481483</v>
      </c>
      <c r="H22" s="67">
        <f t="shared" si="10"/>
        <v>3837.6</v>
      </c>
      <c r="I22" s="67">
        <f t="shared" si="10"/>
        <v>4503.5185185185182</v>
      </c>
      <c r="J22" s="67">
        <f t="shared" si="10"/>
        <v>5230.6818181818189</v>
      </c>
      <c r="K22" s="67">
        <f t="shared" si="10"/>
        <v>4366.9884169884172</v>
      </c>
      <c r="L22" s="67">
        <f t="shared" si="10"/>
        <v>3869.481765834933</v>
      </c>
      <c r="M22" s="67">
        <f t="shared" si="10"/>
        <v>2913.051823416507</v>
      </c>
      <c r="N22" s="67">
        <f t="shared" si="10"/>
        <v>185.79439252336448</v>
      </c>
      <c r="O22" s="67">
        <f t="shared" si="10"/>
        <v>1212.280701754386</v>
      </c>
      <c r="P22" s="148">
        <f t="shared" ref="P22" si="11">(P20/P7)*1000</f>
        <v>2994.219653179191</v>
      </c>
    </row>
    <row r="23" spans="2:16" ht="26">
      <c r="B23" s="17" t="s">
        <v>55</v>
      </c>
      <c r="C23" s="16">
        <f>(C20*Factors!C27)/1000</f>
        <v>5.4389511000000006</v>
      </c>
      <c r="D23" s="16">
        <f>(D20*Factors!C27)/1000</f>
        <v>4.1066322</v>
      </c>
      <c r="E23" s="16">
        <f>(E20*Factors!C27)/1000</f>
        <v>8.6112751999999997</v>
      </c>
      <c r="F23" s="16">
        <f>(F20*Factors!C27)/1000</f>
        <v>7.2109256999999998</v>
      </c>
      <c r="G23" s="16">
        <f>(G20*Factors!C27)/1000</f>
        <v>5.6233331</v>
      </c>
      <c r="H23" s="16">
        <f>(H20*Factors!C27)/1000</f>
        <v>6.0998651999999991</v>
      </c>
      <c r="I23" s="16">
        <f>(I20*Factors!C27)/1000</f>
        <v>7.7310100999999998</v>
      </c>
      <c r="J23" s="16">
        <f>(J20*Factors!C27)/1000</f>
        <v>8.7797621999999986</v>
      </c>
      <c r="K23" s="16">
        <f>(K20*Factors!C27)/1000</f>
        <v>7.1912158999999996</v>
      </c>
      <c r="L23" s="16">
        <f>(L20*Factors!C27)/1000</f>
        <v>6.4088639999999995</v>
      </c>
      <c r="M23" s="16">
        <f>(M20*Factors!C27)/1000</f>
        <v>4.8247682999999997</v>
      </c>
      <c r="N23" s="16">
        <f>(N20*Factors!C27)/1000</f>
        <v>0.31599259999999996</v>
      </c>
      <c r="O23" s="16">
        <f>(O20*Factors!C27)/1000</f>
        <v>1.9770200999999998</v>
      </c>
      <c r="P23" s="149">
        <f>(P20*Factors!C27)/1000</f>
        <v>4.9401660000000005</v>
      </c>
    </row>
    <row r="24" spans="2:16" ht="40" thickBot="1">
      <c r="B24" s="267" t="s">
        <v>60</v>
      </c>
      <c r="C24" s="268"/>
      <c r="D24" s="268"/>
      <c r="E24" s="268"/>
      <c r="F24" s="268"/>
      <c r="G24" s="268"/>
      <c r="H24" s="268"/>
      <c r="I24" s="268"/>
      <c r="J24" s="268"/>
      <c r="K24" s="268"/>
      <c r="L24" s="268"/>
      <c r="M24" s="268"/>
      <c r="N24" s="268"/>
      <c r="O24" s="268"/>
      <c r="P24" s="269"/>
    </row>
    <row r="25" spans="2:16" ht="31" thickTop="1" thickBot="1">
      <c r="B25" s="159" t="s">
        <v>59</v>
      </c>
      <c r="C25" s="160">
        <f t="shared" ref="C25:O25" si="12">C8+C13+C18+C23</f>
        <v>757.24574386001223</v>
      </c>
      <c r="D25" s="160">
        <f t="shared" si="12"/>
        <v>751.98232584076197</v>
      </c>
      <c r="E25" s="160">
        <f t="shared" si="12"/>
        <v>693.19368414588314</v>
      </c>
      <c r="F25" s="160">
        <f t="shared" si="12"/>
        <v>707.18269566847334</v>
      </c>
      <c r="G25" s="160">
        <f t="shared" si="12"/>
        <v>710.65885359513402</v>
      </c>
      <c r="H25" s="160">
        <f t="shared" si="12"/>
        <v>752.8107510686774</v>
      </c>
      <c r="I25" s="160">
        <f t="shared" si="12"/>
        <v>678.82492234422466</v>
      </c>
      <c r="J25" s="160">
        <f t="shared" si="12"/>
        <v>706.71422939172771</v>
      </c>
      <c r="K25" s="160">
        <f t="shared" si="12"/>
        <v>650.26467404127789</v>
      </c>
      <c r="L25" s="160">
        <f t="shared" si="12"/>
        <v>594.67563549397687</v>
      </c>
      <c r="M25" s="160">
        <f t="shared" si="12"/>
        <v>447.12857557239511</v>
      </c>
      <c r="N25" s="160">
        <f t="shared" si="12"/>
        <v>325.26229550915656</v>
      </c>
      <c r="O25" s="160">
        <f t="shared" si="12"/>
        <v>473.27140749550051</v>
      </c>
      <c r="P25" s="160">
        <f t="shared" ref="P25" si="13">P8+P13+P18+P23</f>
        <v>462.57219382624601</v>
      </c>
    </row>
    <row r="26" spans="2:16" ht="31" thickTop="1" thickBot="1">
      <c r="B26" s="13" t="s">
        <v>150</v>
      </c>
      <c r="C26" s="12">
        <f>(C25/C6)*1000</f>
        <v>8.5551923882368932</v>
      </c>
      <c r="D26" s="12">
        <f>(D25/D6)*1000</f>
        <v>8.495727473261125</v>
      </c>
      <c r="E26" s="12">
        <f t="shared" ref="E26:O26" si="14">(E25/E6)*1000</f>
        <v>7.8315465993230724</v>
      </c>
      <c r="F26" s="12">
        <f t="shared" si="14"/>
        <v>7.9895913105247054</v>
      </c>
      <c r="G26" s="12">
        <f t="shared" si="14"/>
        <v>8.0288641622714643</v>
      </c>
      <c r="H26" s="12">
        <f t="shared" si="14"/>
        <v>8.5050868354781493</v>
      </c>
      <c r="I26" s="12">
        <f t="shared" si="14"/>
        <v>7.6692115547346109</v>
      </c>
      <c r="J26" s="12">
        <f t="shared" si="14"/>
        <v>7.9842986837156991</v>
      </c>
      <c r="K26" s="12">
        <f t="shared" si="14"/>
        <v>7.3465442820972955</v>
      </c>
      <c r="L26" s="12">
        <f t="shared" si="14"/>
        <v>6.7185118061073164</v>
      </c>
      <c r="M26" s="12">
        <f t="shared" si="14"/>
        <v>5.051558252148217</v>
      </c>
      <c r="N26" s="12">
        <f t="shared" si="14"/>
        <v>3.6747403828720815</v>
      </c>
      <c r="O26" s="12">
        <f t="shared" si="14"/>
        <v>5.3469140973133946</v>
      </c>
      <c r="P26" s="12">
        <f t="shared" ref="P26" si="15">(P25/P6)*1000</f>
        <v>5.2260367835938899</v>
      </c>
    </row>
    <row r="27" spans="2:16" ht="31" thickTop="1" thickBot="1">
      <c r="B27" s="13" t="s">
        <v>58</v>
      </c>
      <c r="C27" s="12">
        <f t="shared" ref="C27:O27" si="16">C25/C7</f>
        <v>1.554919391909676</v>
      </c>
      <c r="D27" s="12">
        <f t="shared" si="16"/>
        <v>1.5009627262290659</v>
      </c>
      <c r="E27" s="12">
        <f t="shared" si="16"/>
        <v>1.3836201280356948</v>
      </c>
      <c r="F27" s="12">
        <f t="shared" si="16"/>
        <v>1.381216202477487</v>
      </c>
      <c r="G27" s="12">
        <f t="shared" si="16"/>
        <v>1.3852999095421716</v>
      </c>
      <c r="H27" s="12">
        <f t="shared" si="16"/>
        <v>1.5056215021373549</v>
      </c>
      <c r="I27" s="12">
        <f t="shared" si="16"/>
        <v>1.2570831895263419</v>
      </c>
      <c r="J27" s="12">
        <f t="shared" si="16"/>
        <v>1.3384739193025146</v>
      </c>
      <c r="K27" s="12">
        <f t="shared" si="16"/>
        <v>1.2553372085738956</v>
      </c>
      <c r="L27" s="12">
        <f t="shared" si="16"/>
        <v>1.1414119683185737</v>
      </c>
      <c r="M27" s="12">
        <f t="shared" si="16"/>
        <v>0.85821223718310002</v>
      </c>
      <c r="N27" s="12">
        <f t="shared" si="16"/>
        <v>0.6079669074937506</v>
      </c>
      <c r="O27" s="12">
        <f t="shared" si="16"/>
        <v>0.92255634989376323</v>
      </c>
      <c r="P27" s="12">
        <f t="shared" ref="P27" si="17">P25/P7</f>
        <v>0.89127590332610018</v>
      </c>
    </row>
    <row r="28" spans="2:16" ht="14" customHeight="1" thickTop="1">
      <c r="B28" s="11"/>
      <c r="C28" s="10"/>
      <c r="D28" s="10"/>
      <c r="E28" s="10"/>
      <c r="F28" s="10"/>
      <c r="G28" s="10"/>
      <c r="H28" s="10"/>
      <c r="I28" s="10"/>
      <c r="J28" s="10"/>
      <c r="K28" s="10"/>
      <c r="L28" s="10"/>
      <c r="M28" s="9"/>
      <c r="N28" s="9"/>
      <c r="O28" s="161"/>
      <c r="P28" s="8"/>
    </row>
    <row r="29" spans="2:16" ht="26">
      <c r="B29" s="261" t="s">
        <v>57</v>
      </c>
      <c r="C29" s="262"/>
      <c r="D29" s="262"/>
      <c r="E29" s="263"/>
      <c r="F29" s="263"/>
      <c r="G29" s="264"/>
      <c r="H29" s="270" t="s">
        <v>56</v>
      </c>
      <c r="I29" s="271"/>
      <c r="J29" s="271"/>
      <c r="K29" s="271"/>
      <c r="L29" s="271"/>
      <c r="M29" s="271"/>
      <c r="N29" s="271"/>
      <c r="O29" s="271"/>
      <c r="P29" s="272"/>
    </row>
    <row r="30" spans="2:16" ht="26" customHeight="1">
      <c r="B30" s="265" t="s">
        <v>55</v>
      </c>
      <c r="C30" s="248" t="s">
        <v>54</v>
      </c>
      <c r="D30" s="248" t="s">
        <v>53</v>
      </c>
      <c r="E30" s="249" t="s">
        <v>52</v>
      </c>
      <c r="F30" s="251" t="s">
        <v>51</v>
      </c>
      <c r="G30" s="253" t="s">
        <v>50</v>
      </c>
      <c r="H30" s="273" t="s">
        <v>49</v>
      </c>
      <c r="I30" s="274"/>
      <c r="J30" s="274"/>
      <c r="K30" s="274"/>
      <c r="L30" s="274"/>
      <c r="M30" s="274"/>
      <c r="N30" s="274"/>
      <c r="O30" s="274"/>
      <c r="P30" s="275"/>
    </row>
    <row r="31" spans="2:16" ht="26" customHeight="1">
      <c r="B31" s="266"/>
      <c r="C31" s="248"/>
      <c r="D31" s="248"/>
      <c r="E31" s="250"/>
      <c r="F31" s="252"/>
      <c r="G31" s="254"/>
      <c r="H31" s="273" t="s">
        <v>48</v>
      </c>
      <c r="I31" s="274"/>
      <c r="J31" s="274"/>
      <c r="K31" s="274"/>
      <c r="L31" s="274"/>
      <c r="M31" s="274"/>
      <c r="N31" s="274"/>
      <c r="O31" s="274"/>
      <c r="P31" s="275"/>
    </row>
    <row r="32" spans="2:16" ht="26" customHeight="1">
      <c r="B32" s="281" t="s">
        <v>47</v>
      </c>
      <c r="C32" s="283" t="s">
        <v>46</v>
      </c>
      <c r="D32" s="285" t="s">
        <v>45</v>
      </c>
      <c r="E32" s="287" t="s">
        <v>44</v>
      </c>
      <c r="F32" s="289" t="s">
        <v>43</v>
      </c>
      <c r="G32" s="279" t="s">
        <v>42</v>
      </c>
      <c r="H32" s="273" t="s">
        <v>41</v>
      </c>
      <c r="I32" s="274"/>
      <c r="J32" s="274"/>
      <c r="K32" s="274"/>
      <c r="L32" s="274"/>
      <c r="M32" s="274"/>
      <c r="N32" s="274"/>
      <c r="O32" s="274"/>
      <c r="P32" s="275"/>
    </row>
    <row r="33" spans="2:16" ht="26" customHeight="1" thickBot="1">
      <c r="B33" s="282"/>
      <c r="C33" s="284"/>
      <c r="D33" s="286"/>
      <c r="E33" s="288"/>
      <c r="F33" s="290"/>
      <c r="G33" s="280"/>
      <c r="H33" s="276"/>
      <c r="I33" s="277"/>
      <c r="J33" s="277"/>
      <c r="K33" s="277"/>
      <c r="L33" s="277"/>
      <c r="M33" s="277"/>
      <c r="N33" s="277"/>
      <c r="O33" s="277"/>
      <c r="P33" s="278"/>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40"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4BD6-64D8-C04E-8955-2F9307D688BA}">
  <sheetPr>
    <pageSetUpPr fitToPage="1"/>
  </sheetPr>
  <dimension ref="A1:P41"/>
  <sheetViews>
    <sheetView topLeftCell="E1" zoomScale="55" zoomScaleNormal="55" workbookViewId="0">
      <selection activeCell="P20" sqref="P20"/>
    </sheetView>
  </sheetViews>
  <sheetFormatPr baseColWidth="10" defaultColWidth="10.83203125" defaultRowHeight="16"/>
  <cols>
    <col min="1" max="1" width="7.6640625" style="1" customWidth="1"/>
    <col min="2" max="2" width="41.1640625" style="1" customWidth="1"/>
    <col min="3" max="16" width="17.83203125" style="1" customWidth="1"/>
    <col min="17" max="16384" width="10.83203125" style="1"/>
  </cols>
  <sheetData>
    <row r="1" spans="1:16" ht="22" customHeight="1" thickBot="1">
      <c r="A1" s="52"/>
      <c r="B1" s="52"/>
      <c r="C1" s="52"/>
      <c r="D1" s="52"/>
      <c r="E1" s="52"/>
      <c r="F1" s="52"/>
      <c r="G1" s="52"/>
      <c r="H1" s="52"/>
      <c r="I1" s="52"/>
      <c r="J1" s="52"/>
      <c r="K1" s="52"/>
      <c r="L1" s="52"/>
      <c r="M1" s="52"/>
      <c r="N1" s="52"/>
    </row>
    <row r="2" spans="1:16" ht="66" customHeight="1" thickTop="1">
      <c r="A2" s="62"/>
      <c r="B2" s="255" t="s">
        <v>95</v>
      </c>
      <c r="C2" s="256"/>
      <c r="D2" s="256"/>
      <c r="E2" s="256"/>
      <c r="F2" s="256"/>
      <c r="G2" s="256"/>
      <c r="H2" s="44"/>
      <c r="I2" s="44"/>
      <c r="J2" s="44"/>
      <c r="K2" s="44"/>
      <c r="L2" s="44"/>
      <c r="M2" s="239"/>
      <c r="N2" s="239"/>
      <c r="O2" s="239"/>
      <c r="P2" s="240"/>
    </row>
    <row r="3" spans="1:16" ht="44" customHeight="1">
      <c r="A3" s="62"/>
      <c r="B3" s="257" t="s">
        <v>73</v>
      </c>
      <c r="C3" s="258"/>
      <c r="D3" s="258"/>
      <c r="E3" s="42"/>
      <c r="F3" s="42"/>
      <c r="G3" s="42"/>
      <c r="H3" s="42"/>
      <c r="I3" s="42"/>
      <c r="J3" s="42"/>
      <c r="K3" s="42"/>
      <c r="L3" s="42"/>
      <c r="M3" s="241"/>
      <c r="N3" s="241"/>
      <c r="O3" s="241"/>
      <c r="P3" s="242"/>
    </row>
    <row r="4" spans="1:16" ht="111" customHeight="1" thickBot="1">
      <c r="A4" s="62"/>
      <c r="B4" s="259" t="s">
        <v>81</v>
      </c>
      <c r="C4" s="260"/>
      <c r="D4" s="260"/>
      <c r="E4" s="260"/>
      <c r="F4" s="260"/>
      <c r="G4" s="260"/>
      <c r="H4" s="260"/>
      <c r="I4" s="260"/>
      <c r="J4" s="260"/>
      <c r="K4" s="43"/>
      <c r="L4" s="42"/>
      <c r="M4" s="243"/>
      <c r="N4" s="243"/>
      <c r="O4" s="243"/>
      <c r="P4" s="244"/>
    </row>
    <row r="5" spans="1:16" ht="27" thickTop="1">
      <c r="A5" s="62"/>
      <c r="B5" s="41" t="s">
        <v>71</v>
      </c>
      <c r="C5" s="40">
        <v>2010</v>
      </c>
      <c r="D5" s="40">
        <v>2011</v>
      </c>
      <c r="E5" s="40">
        <v>2012</v>
      </c>
      <c r="F5" s="40">
        <v>2013</v>
      </c>
      <c r="G5" s="40">
        <v>2014</v>
      </c>
      <c r="H5" s="40">
        <v>2015</v>
      </c>
      <c r="I5" s="40">
        <v>2016</v>
      </c>
      <c r="J5" s="40">
        <v>2017</v>
      </c>
      <c r="K5" s="40">
        <v>2018</v>
      </c>
      <c r="L5" s="40">
        <v>2019</v>
      </c>
      <c r="M5" s="150">
        <v>2020</v>
      </c>
      <c r="N5" s="150" t="s">
        <v>70</v>
      </c>
      <c r="O5" s="150" t="s">
        <v>69</v>
      </c>
      <c r="P5" s="155">
        <v>2023</v>
      </c>
    </row>
    <row r="6" spans="1:16" ht="26">
      <c r="A6" s="62"/>
      <c r="B6" s="39" t="s">
        <v>45</v>
      </c>
      <c r="C6" s="38">
        <v>48564</v>
      </c>
      <c r="D6" s="38">
        <v>48564</v>
      </c>
      <c r="E6" s="38">
        <v>48564</v>
      </c>
      <c r="F6" s="38">
        <v>48564</v>
      </c>
      <c r="G6" s="38">
        <v>63776</v>
      </c>
      <c r="H6" s="38">
        <v>63776</v>
      </c>
      <c r="I6" s="38">
        <v>63776</v>
      </c>
      <c r="J6" s="38">
        <v>63776</v>
      </c>
      <c r="K6" s="38">
        <v>63776</v>
      </c>
      <c r="L6" s="38">
        <v>63776</v>
      </c>
      <c r="M6" s="38">
        <v>63776</v>
      </c>
      <c r="N6" s="38">
        <v>63776</v>
      </c>
      <c r="O6" s="38">
        <v>63776</v>
      </c>
      <c r="P6" s="136">
        <v>82369</v>
      </c>
    </row>
    <row r="7" spans="1:16" ht="26">
      <c r="A7" s="62"/>
      <c r="B7" s="22" t="s">
        <v>68</v>
      </c>
      <c r="C7" s="35">
        <v>275</v>
      </c>
      <c r="D7" s="36">
        <v>259</v>
      </c>
      <c r="E7" s="36">
        <v>232</v>
      </c>
      <c r="F7" s="36">
        <v>218</v>
      </c>
      <c r="G7" s="36">
        <v>189</v>
      </c>
      <c r="H7" s="35">
        <v>403</v>
      </c>
      <c r="I7" s="34">
        <v>527</v>
      </c>
      <c r="J7" s="34">
        <v>599</v>
      </c>
      <c r="K7" s="34">
        <v>606</v>
      </c>
      <c r="L7" s="34">
        <v>631</v>
      </c>
      <c r="M7" s="34">
        <v>634</v>
      </c>
      <c r="N7" s="34">
        <v>630</v>
      </c>
      <c r="O7" s="55">
        <v>591</v>
      </c>
      <c r="P7" s="137">
        <v>621</v>
      </c>
    </row>
    <row r="8" spans="1:16" ht="26">
      <c r="A8" s="62"/>
      <c r="B8" s="17" t="s">
        <v>67</v>
      </c>
      <c r="C8" s="32">
        <v>-12.3675</v>
      </c>
      <c r="D8" s="32">
        <v>-12.3675</v>
      </c>
      <c r="E8" s="32">
        <v>-12.3675</v>
      </c>
      <c r="F8" s="32">
        <v>-12.3675</v>
      </c>
      <c r="G8" s="32">
        <v>-12.3675</v>
      </c>
      <c r="H8" s="32">
        <v>-12.3675</v>
      </c>
      <c r="I8" s="32">
        <v>-12.3675</v>
      </c>
      <c r="J8" s="32">
        <v>-12.3675</v>
      </c>
      <c r="K8" s="32">
        <v>-12.3675</v>
      </c>
      <c r="L8" s="32">
        <v>-12.3675</v>
      </c>
      <c r="M8" s="32">
        <v>-12.3675</v>
      </c>
      <c r="N8" s="32">
        <v>-12.3675</v>
      </c>
      <c r="O8" s="32">
        <v>-12.3675</v>
      </c>
      <c r="P8" s="138">
        <v>-12.3675</v>
      </c>
    </row>
    <row r="9" spans="1:16" ht="34">
      <c r="A9" s="62"/>
      <c r="B9" s="292" t="s">
        <v>66</v>
      </c>
      <c r="C9" s="293"/>
      <c r="D9" s="293"/>
      <c r="E9" s="293"/>
      <c r="F9" s="293"/>
      <c r="G9" s="293"/>
      <c r="H9" s="293"/>
      <c r="I9" s="293"/>
      <c r="J9" s="293"/>
      <c r="K9" s="293"/>
      <c r="L9" s="293"/>
      <c r="M9" s="293"/>
      <c r="N9" s="293"/>
      <c r="O9" s="293"/>
      <c r="P9" s="295"/>
    </row>
    <row r="10" spans="1:16" ht="26">
      <c r="A10" s="62"/>
      <c r="B10" s="17" t="s">
        <v>54</v>
      </c>
      <c r="C10" s="28">
        <v>282690.5</v>
      </c>
      <c r="D10" s="28">
        <v>282531.3</v>
      </c>
      <c r="E10" s="28">
        <v>234461.2</v>
      </c>
      <c r="F10" s="28">
        <v>184756.3</v>
      </c>
      <c r="G10" s="28">
        <v>197555.20000000001</v>
      </c>
      <c r="H10" s="28">
        <v>248546.9</v>
      </c>
      <c r="I10" s="28">
        <v>310329.7</v>
      </c>
      <c r="J10" s="28">
        <v>373694.5</v>
      </c>
      <c r="K10" s="28">
        <v>351013.5</v>
      </c>
      <c r="L10" s="28">
        <v>292674.2</v>
      </c>
      <c r="M10" s="28">
        <v>270963.09999999998</v>
      </c>
      <c r="N10" s="28">
        <v>255344</v>
      </c>
      <c r="O10" s="154">
        <v>400656.5</v>
      </c>
      <c r="P10" s="152">
        <v>245369.7</v>
      </c>
    </row>
    <row r="11" spans="1:16" ht="26">
      <c r="A11" s="62"/>
      <c r="B11" s="17" t="s">
        <v>79</v>
      </c>
      <c r="C11" s="24">
        <f>(C10/C6)*1000</f>
        <v>5820.9887982867967</v>
      </c>
      <c r="D11" s="24">
        <f>(D10/D6)*1000</f>
        <v>5817.7106498640969</v>
      </c>
      <c r="E11" s="24">
        <f t="shared" ref="E11:O11" si="0">(E10/E6)*1000</f>
        <v>4827.8807347006014</v>
      </c>
      <c r="F11" s="24">
        <f t="shared" si="0"/>
        <v>3804.3880240507369</v>
      </c>
      <c r="G11" s="24">
        <f t="shared" si="0"/>
        <v>3097.6417461113897</v>
      </c>
      <c r="H11" s="24">
        <f t="shared" si="0"/>
        <v>3897.1854616156543</v>
      </c>
      <c r="I11" s="24">
        <f t="shared" si="0"/>
        <v>4865.9323256397392</v>
      </c>
      <c r="J11" s="24">
        <f t="shared" si="0"/>
        <v>5859.4847591570497</v>
      </c>
      <c r="K11" s="24">
        <f t="shared" si="0"/>
        <v>5503.8494104365282</v>
      </c>
      <c r="L11" s="24">
        <f t="shared" si="0"/>
        <v>4589.0962117410936</v>
      </c>
      <c r="M11" s="24">
        <f t="shared" si="0"/>
        <v>4248.6687782237823</v>
      </c>
      <c r="N11" s="24">
        <f t="shared" si="0"/>
        <v>4003.7631710988462</v>
      </c>
      <c r="O11" s="24">
        <f t="shared" si="0"/>
        <v>6282.2456723532368</v>
      </c>
      <c r="P11" s="143">
        <f t="shared" ref="P11" si="1">(P10/P6)*1000</f>
        <v>2978.9083271619174</v>
      </c>
    </row>
    <row r="12" spans="1:16" ht="26">
      <c r="A12" s="62"/>
      <c r="B12" s="17" t="s">
        <v>65</v>
      </c>
      <c r="C12" s="24">
        <f t="shared" ref="C12:O12" si="2">C10/C7</f>
        <v>1027.9654545454546</v>
      </c>
      <c r="D12" s="24">
        <f t="shared" si="2"/>
        <v>1090.85444015444</v>
      </c>
      <c r="E12" s="24">
        <f t="shared" si="2"/>
        <v>1010.6086206896553</v>
      </c>
      <c r="F12" s="24">
        <f t="shared" si="2"/>
        <v>847.50596330275221</v>
      </c>
      <c r="G12" s="24">
        <f t="shared" si="2"/>
        <v>1045.2656084656085</v>
      </c>
      <c r="H12" s="24">
        <f t="shared" si="2"/>
        <v>616.74168734491309</v>
      </c>
      <c r="I12" s="24">
        <f t="shared" si="2"/>
        <v>588.86091081593929</v>
      </c>
      <c r="J12" s="24">
        <f t="shared" si="2"/>
        <v>623.8639398998331</v>
      </c>
      <c r="K12" s="24">
        <f t="shared" si="2"/>
        <v>579.23019801980195</v>
      </c>
      <c r="L12" s="24">
        <f t="shared" si="2"/>
        <v>463.82599049128368</v>
      </c>
      <c r="M12" s="24">
        <f t="shared" si="2"/>
        <v>427.3865930599369</v>
      </c>
      <c r="N12" s="24">
        <f t="shared" si="2"/>
        <v>405.30793650793652</v>
      </c>
      <c r="O12" s="24">
        <f t="shared" si="2"/>
        <v>677.92978003384098</v>
      </c>
      <c r="P12" s="143">
        <f t="shared" ref="P12" si="3">P10/P7</f>
        <v>395.12028985507249</v>
      </c>
    </row>
    <row r="13" spans="1:16" ht="26">
      <c r="A13" s="62"/>
      <c r="B13" s="17" t="s">
        <v>55</v>
      </c>
      <c r="C13" s="24">
        <f>C10*Factors!C12</f>
        <v>217.38899450000002</v>
      </c>
      <c r="D13" s="24">
        <f>D10*Factors!C13</f>
        <v>214.4412567</v>
      </c>
      <c r="E13" s="24">
        <f>E10*Factors!C14</f>
        <v>174.90805520000001</v>
      </c>
      <c r="F13" s="24">
        <f>F10*Factors!C15</f>
        <v>145.2184518</v>
      </c>
      <c r="G13" s="24">
        <f>G10*Factors!C16</f>
        <v>145.4006272</v>
      </c>
      <c r="H13" s="24">
        <f>H10*Factors!C17</f>
        <v>180.44504939999999</v>
      </c>
      <c r="I13" s="24">
        <f>I10*Factors!C18</f>
        <v>221.5754058</v>
      </c>
      <c r="J13" s="24">
        <f>J10*Factors!C19</f>
        <v>253.36487099999999</v>
      </c>
      <c r="K13" s="24">
        <f>K10*Factors!C20</f>
        <v>239.39120700000001</v>
      </c>
      <c r="L13" s="24">
        <f>L10*Factors!C21</f>
        <v>202.2378722</v>
      </c>
      <c r="M13" s="24">
        <f>M10*Factors!C22</f>
        <v>175.85505189999998</v>
      </c>
      <c r="N13" s="24">
        <f>N10*Factors!C23</f>
        <v>134.56628800000001</v>
      </c>
      <c r="O13" s="24">
        <f>O10*Factors!C24</f>
        <v>241.195213</v>
      </c>
      <c r="P13" s="143">
        <f>P10*Factors!C25</f>
        <v>129.06446220000001</v>
      </c>
    </row>
    <row r="14" spans="1:16" ht="34">
      <c r="A14" s="62"/>
      <c r="B14" s="292" t="s">
        <v>64</v>
      </c>
      <c r="C14" s="293"/>
      <c r="D14" s="293"/>
      <c r="E14" s="293"/>
      <c r="F14" s="293"/>
      <c r="G14" s="293"/>
      <c r="H14" s="293"/>
      <c r="I14" s="293"/>
      <c r="J14" s="293"/>
      <c r="K14" s="293"/>
      <c r="L14" s="293"/>
      <c r="M14" s="293"/>
      <c r="N14" s="293"/>
      <c r="O14" s="293"/>
      <c r="P14" s="295"/>
    </row>
    <row r="15" spans="1:16" ht="26">
      <c r="A15" s="62"/>
      <c r="B15" s="17" t="s">
        <v>52</v>
      </c>
      <c r="C15" s="28">
        <v>41068.157949</v>
      </c>
      <c r="D15" s="28">
        <v>42184.111438400003</v>
      </c>
      <c r="E15" s="28">
        <v>34670.096628400002</v>
      </c>
      <c r="F15" s="28">
        <v>37434.062255600002</v>
      </c>
      <c r="G15" s="28">
        <v>50496.278697200003</v>
      </c>
      <c r="H15" s="28">
        <v>29517.979286000002</v>
      </c>
      <c r="I15" s="28">
        <v>24581.582568999998</v>
      </c>
      <c r="J15" s="28">
        <v>49475.046088000003</v>
      </c>
      <c r="K15" s="28">
        <v>53153.103973999998</v>
      </c>
      <c r="L15" s="28">
        <v>52561.559604000002</v>
      </c>
      <c r="M15" s="28">
        <v>42254.408102000001</v>
      </c>
      <c r="N15" s="28">
        <v>51222.466495000001</v>
      </c>
      <c r="O15" s="145">
        <v>49883.8</v>
      </c>
      <c r="P15" s="142">
        <v>40974.199999999997</v>
      </c>
    </row>
    <row r="16" spans="1:16" ht="26">
      <c r="A16" s="62"/>
      <c r="B16" s="17" t="s">
        <v>147</v>
      </c>
      <c r="C16" s="24">
        <f>(C15/C6)*1000</f>
        <v>845.65023369162338</v>
      </c>
      <c r="D16" s="24">
        <f>(D15/D6)*1000</f>
        <v>868.6292611481756</v>
      </c>
      <c r="E16" s="24">
        <f t="shared" ref="E16:O16" si="4">(E15/E6)*1000</f>
        <v>713.90529257062849</v>
      </c>
      <c r="F16" s="24">
        <f t="shared" si="4"/>
        <v>770.81917172391081</v>
      </c>
      <c r="G16" s="24">
        <f t="shared" si="4"/>
        <v>791.77556913572516</v>
      </c>
      <c r="H16" s="24">
        <f t="shared" si="4"/>
        <v>462.83836060587061</v>
      </c>
      <c r="I16" s="24">
        <f t="shared" si="4"/>
        <v>385.43625453148519</v>
      </c>
      <c r="J16" s="24">
        <f t="shared" si="4"/>
        <v>775.76276480180638</v>
      </c>
      <c r="K16" s="24">
        <f t="shared" si="4"/>
        <v>833.43426953712992</v>
      </c>
      <c r="L16" s="24">
        <f t="shared" si="4"/>
        <v>824.15892505017564</v>
      </c>
      <c r="M16" s="24">
        <f t="shared" si="4"/>
        <v>662.54403070120429</v>
      </c>
      <c r="N16" s="24">
        <f t="shared" si="4"/>
        <v>803.16210635662321</v>
      </c>
      <c r="O16" s="24">
        <f t="shared" si="4"/>
        <v>782.1719769192174</v>
      </c>
      <c r="P16" s="143">
        <f t="shared" ref="P16" si="5">(P15/P6)*1000</f>
        <v>497.44685500613087</v>
      </c>
    </row>
    <row r="17" spans="1:16" ht="26">
      <c r="A17" s="62"/>
      <c r="B17" s="17" t="s">
        <v>63</v>
      </c>
      <c r="C17" s="24">
        <f t="shared" ref="C17:O17" si="6">C15/C7</f>
        <v>149.33875617818182</v>
      </c>
      <c r="D17" s="24">
        <f t="shared" si="6"/>
        <v>162.87301713667955</v>
      </c>
      <c r="E17" s="24">
        <f t="shared" si="6"/>
        <v>149.44007167413795</v>
      </c>
      <c r="F17" s="24">
        <f t="shared" si="6"/>
        <v>171.71588190642203</v>
      </c>
      <c r="G17" s="24">
        <f t="shared" si="6"/>
        <v>267.17607776296296</v>
      </c>
      <c r="H17" s="24">
        <f t="shared" si="6"/>
        <v>73.245606168734497</v>
      </c>
      <c r="I17" s="24">
        <f t="shared" si="6"/>
        <v>46.644369201138517</v>
      </c>
      <c r="J17" s="24">
        <f t="shared" si="6"/>
        <v>82.596070263772958</v>
      </c>
      <c r="K17" s="24">
        <f t="shared" si="6"/>
        <v>87.711392696369629</v>
      </c>
      <c r="L17" s="24">
        <f t="shared" si="6"/>
        <v>83.298826630744855</v>
      </c>
      <c r="M17" s="24">
        <f t="shared" si="6"/>
        <v>66.647331391167199</v>
      </c>
      <c r="N17" s="24">
        <f t="shared" si="6"/>
        <v>81.305502373015869</v>
      </c>
      <c r="O17" s="24">
        <f t="shared" si="6"/>
        <v>84.405752961082911</v>
      </c>
      <c r="P17" s="143">
        <f t="shared" ref="P17" si="7">P15/P7</f>
        <v>65.980998389694037</v>
      </c>
    </row>
    <row r="18" spans="1:16" ht="26">
      <c r="A18" s="62"/>
      <c r="B18" s="22" t="s">
        <v>62</v>
      </c>
      <c r="C18" s="21">
        <f>C15*Factors!C5</f>
        <v>275.5737969621598</v>
      </c>
      <c r="D18" s="21">
        <f>D15*Factors!C5</f>
        <v>283.06202033680029</v>
      </c>
      <c r="E18" s="21">
        <f>E15*Factors!C5</f>
        <v>232.64179953719605</v>
      </c>
      <c r="F18" s="21">
        <f>F15*Factors!C5</f>
        <v>251.18844347253594</v>
      </c>
      <c r="G18" s="21">
        <f>G15*Factors!C5</f>
        <v>338.83796956093244</v>
      </c>
      <c r="H18" s="21">
        <f>H15*Factors!C5</f>
        <v>198.07028210505538</v>
      </c>
      <c r="I18" s="21">
        <f>I15*Factors!C5</f>
        <v>164.94628398698651</v>
      </c>
      <c r="J18" s="21">
        <f>J15*Factors!C5</f>
        <v>331.98533818534696</v>
      </c>
      <c r="K18" s="21">
        <f>K15*Factors!C5</f>
        <v>356.66568489946872</v>
      </c>
      <c r="L18" s="21">
        <f>L15*Factors!C5</f>
        <v>352.6963291685658</v>
      </c>
      <c r="M18" s="21">
        <f>M15*Factors!C5</f>
        <v>283.53372200226289</v>
      </c>
      <c r="N18" s="21">
        <f>N15*Factors!C5</f>
        <v>343.71080386228704</v>
      </c>
      <c r="O18" s="21">
        <f>O15*Factors!C5</f>
        <v>334.72814120302456</v>
      </c>
      <c r="P18" s="144">
        <f>P15*Factors!C5</f>
        <v>274.943324351412</v>
      </c>
    </row>
    <row r="19" spans="1:16" ht="34">
      <c r="A19" s="62"/>
      <c r="B19" s="245" t="s">
        <v>61</v>
      </c>
      <c r="C19" s="246"/>
      <c r="D19" s="246"/>
      <c r="E19" s="246"/>
      <c r="F19" s="246"/>
      <c r="G19" s="246"/>
      <c r="H19" s="246"/>
      <c r="I19" s="246"/>
      <c r="J19" s="246"/>
      <c r="K19" s="246"/>
      <c r="L19" s="246"/>
      <c r="M19" s="246"/>
      <c r="N19" s="246"/>
      <c r="O19" s="246"/>
      <c r="P19" s="247"/>
    </row>
    <row r="20" spans="1:16" ht="26">
      <c r="A20" s="62"/>
      <c r="B20" s="17" t="s">
        <v>51</v>
      </c>
      <c r="C20" s="19">
        <v>347</v>
      </c>
      <c r="D20" s="19">
        <v>272.8</v>
      </c>
      <c r="E20" s="19">
        <v>257.7</v>
      </c>
      <c r="F20" s="19">
        <v>284.89999999999998</v>
      </c>
      <c r="G20" s="19">
        <v>251.3</v>
      </c>
      <c r="H20" s="19">
        <v>466.4</v>
      </c>
      <c r="I20" s="19">
        <v>505.1</v>
      </c>
      <c r="J20" s="19">
        <v>518.6</v>
      </c>
      <c r="K20" s="19">
        <v>395.5</v>
      </c>
      <c r="L20" s="19">
        <v>443.4</v>
      </c>
      <c r="M20" s="19">
        <v>234</v>
      </c>
      <c r="N20" s="19">
        <v>658</v>
      </c>
      <c r="O20" s="19">
        <v>881.7</v>
      </c>
      <c r="P20" s="146">
        <v>582.70000000000005</v>
      </c>
    </row>
    <row r="21" spans="1:16" ht="26">
      <c r="A21" s="62"/>
      <c r="B21" s="17" t="s">
        <v>152</v>
      </c>
      <c r="C21" s="129">
        <f>(C20/C6)*1000</f>
        <v>7.1452104439502513</v>
      </c>
      <c r="D21" s="129">
        <f>(D20/D6)*1000</f>
        <v>5.6173297092496499</v>
      </c>
      <c r="E21" s="129">
        <f t="shared" ref="E21:O21" si="8">(E20/E6)*1000</f>
        <v>5.3063998023227077</v>
      </c>
      <c r="F21" s="129">
        <f t="shared" si="8"/>
        <v>5.8664854624824967</v>
      </c>
      <c r="G21" s="129">
        <f t="shared" si="8"/>
        <v>3.9403537380832914</v>
      </c>
      <c r="H21" s="129">
        <f t="shared" si="8"/>
        <v>7.3130958354239839</v>
      </c>
      <c r="I21" s="129">
        <f t="shared" si="8"/>
        <v>7.9199071751128951</v>
      </c>
      <c r="J21" s="129">
        <f t="shared" si="8"/>
        <v>8.1315855494229812</v>
      </c>
      <c r="K21" s="129">
        <f t="shared" si="8"/>
        <v>6.2013923733065734</v>
      </c>
      <c r="L21" s="129">
        <f t="shared" si="8"/>
        <v>6.9524586051179122</v>
      </c>
      <c r="M21" s="129">
        <f t="shared" si="8"/>
        <v>3.6690918213748116</v>
      </c>
      <c r="N21" s="129">
        <f t="shared" si="8"/>
        <v>10.317360762669342</v>
      </c>
      <c r="O21" s="129">
        <f t="shared" si="8"/>
        <v>13.824949824385349</v>
      </c>
      <c r="P21" s="147">
        <f t="shared" ref="P21" si="9">(P20/P6)*1000</f>
        <v>7.0742633757845796</v>
      </c>
    </row>
    <row r="22" spans="1:16" ht="26">
      <c r="A22" s="62"/>
      <c r="B22" s="17" t="s">
        <v>149</v>
      </c>
      <c r="C22" s="67">
        <f>(C20/C7)*1000</f>
        <v>1261.8181818181818</v>
      </c>
      <c r="D22" s="67">
        <f>(D20/D7)*1000</f>
        <v>1053.2818532818533</v>
      </c>
      <c r="E22" s="67">
        <f t="shared" ref="E22:O22" si="10">(E20/E7)*1000</f>
        <v>1110.7758620689654</v>
      </c>
      <c r="F22" s="67">
        <f t="shared" si="10"/>
        <v>1306.880733944954</v>
      </c>
      <c r="G22" s="67">
        <f t="shared" si="10"/>
        <v>1329.6296296296298</v>
      </c>
      <c r="H22" s="67">
        <f t="shared" si="10"/>
        <v>1157.320099255583</v>
      </c>
      <c r="I22" s="67">
        <f t="shared" si="10"/>
        <v>958.44402277039853</v>
      </c>
      <c r="J22" s="67">
        <f t="shared" si="10"/>
        <v>865.77629382303849</v>
      </c>
      <c r="K22" s="67">
        <f t="shared" si="10"/>
        <v>652.64026402640263</v>
      </c>
      <c r="L22" s="67">
        <f t="shared" si="10"/>
        <v>702.69413629160056</v>
      </c>
      <c r="M22" s="67">
        <f t="shared" si="10"/>
        <v>369.08517350157729</v>
      </c>
      <c r="N22" s="67">
        <f t="shared" si="10"/>
        <v>1044.4444444444446</v>
      </c>
      <c r="O22" s="67">
        <f t="shared" si="10"/>
        <v>1491.8781725888325</v>
      </c>
      <c r="P22" s="148">
        <f t="shared" ref="P22" si="11">(P20/P7)*1000</f>
        <v>938.32528180354279</v>
      </c>
    </row>
    <row r="23" spans="1:16" ht="26">
      <c r="A23" s="62"/>
      <c r="B23" s="17" t="s">
        <v>55</v>
      </c>
      <c r="C23" s="16">
        <f>(C20*Factors!C27)/1000</f>
        <v>1.1031129999999998</v>
      </c>
      <c r="D23" s="16">
        <f>(D20*Factors!C27)/1000</f>
        <v>0.86723119999999998</v>
      </c>
      <c r="E23" s="16">
        <f>(E20*Factors!C27)/1000</f>
        <v>0.81922829999999991</v>
      </c>
      <c r="F23" s="16">
        <f>(F20*Factors!C27)/1000</f>
        <v>0.90569709999999981</v>
      </c>
      <c r="G23" s="16">
        <f>(G20*Factors!C27)/1000</f>
        <v>0.79888269999999995</v>
      </c>
      <c r="H23" s="16">
        <f>(H20*Factors!C27)/1000</f>
        <v>1.4826855999999997</v>
      </c>
      <c r="I23" s="16">
        <f>(I20*Factors!C27)/1000</f>
        <v>1.6057128999999999</v>
      </c>
      <c r="J23" s="16">
        <f>(J20*Factors!C27)/1000</f>
        <v>1.6486294000000001</v>
      </c>
      <c r="K23" s="16">
        <f>(K20*Factors!C27)/1000</f>
        <v>1.2572945</v>
      </c>
      <c r="L23" s="16">
        <f>(L20*Factors!C27)/1000</f>
        <v>1.4095685999999998</v>
      </c>
      <c r="M23" s="16">
        <f>(M20*Factors!C27)/1000</f>
        <v>0.74388599999999994</v>
      </c>
      <c r="N23" s="16">
        <f>(N20*Factors!C27)/1000</f>
        <v>2.0917819999999998</v>
      </c>
      <c r="O23" s="16">
        <f>(O20*Factors!C27)/1000</f>
        <v>2.8029242999999999</v>
      </c>
      <c r="P23" s="149">
        <f>(P20*Factors!C27)/1000</f>
        <v>1.8524033</v>
      </c>
    </row>
    <row r="24" spans="1:16" ht="34">
      <c r="A24" s="62"/>
      <c r="B24" s="303" t="s">
        <v>80</v>
      </c>
      <c r="C24" s="304"/>
      <c r="D24" s="304"/>
      <c r="E24" s="304"/>
      <c r="F24" s="304"/>
      <c r="G24" s="304"/>
      <c r="H24" s="304"/>
      <c r="I24" s="304"/>
      <c r="J24" s="304"/>
      <c r="K24" s="304"/>
      <c r="L24" s="304"/>
      <c r="M24" s="304"/>
      <c r="N24" s="304"/>
      <c r="O24" s="304"/>
      <c r="P24" s="305"/>
    </row>
    <row r="25" spans="1:16" ht="26">
      <c r="A25" s="62"/>
      <c r="B25" s="17" t="s">
        <v>54</v>
      </c>
      <c r="C25" s="59"/>
      <c r="D25" s="59"/>
      <c r="E25" s="59"/>
      <c r="F25" s="59"/>
      <c r="G25" s="59"/>
      <c r="H25" s="59"/>
      <c r="I25" s="59"/>
      <c r="J25" s="59"/>
      <c r="K25" s="59"/>
      <c r="L25" s="59"/>
      <c r="M25" s="58">
        <v>12569</v>
      </c>
      <c r="N25" s="58">
        <v>12569</v>
      </c>
      <c r="O25" s="58">
        <v>196925.5</v>
      </c>
      <c r="P25" s="170">
        <v>73576</v>
      </c>
    </row>
    <row r="26" spans="1:16" ht="26">
      <c r="A26" s="62"/>
      <c r="B26" s="17" t="s">
        <v>79</v>
      </c>
      <c r="C26" s="59"/>
      <c r="D26" s="59"/>
      <c r="E26" s="59"/>
      <c r="F26" s="59"/>
      <c r="G26" s="59"/>
      <c r="H26" s="59"/>
      <c r="I26" s="59"/>
      <c r="J26" s="59"/>
      <c r="K26" s="59"/>
      <c r="L26" s="59"/>
      <c r="M26" s="67">
        <f>(M25/M6)*1000</f>
        <v>197.08040642247869</v>
      </c>
      <c r="N26" s="58">
        <f>(N25/N6)*1000</f>
        <v>197.08040642247869</v>
      </c>
      <c r="O26" s="58">
        <f>(O25/O6)*1000</f>
        <v>3087.7681259407932</v>
      </c>
      <c r="P26" s="170">
        <f>(P25/P6)*1000</f>
        <v>893.2486736514951</v>
      </c>
    </row>
    <row r="27" spans="1:16" ht="26">
      <c r="A27" s="62"/>
      <c r="B27" s="17" t="s">
        <v>65</v>
      </c>
      <c r="C27" s="59"/>
      <c r="D27" s="59"/>
      <c r="E27" s="59"/>
      <c r="F27" s="59"/>
      <c r="G27" s="59"/>
      <c r="H27" s="59"/>
      <c r="I27" s="59"/>
      <c r="J27" s="59"/>
      <c r="K27" s="59"/>
      <c r="L27" s="59"/>
      <c r="M27" s="67">
        <f>M25/M7</f>
        <v>19.824921135646687</v>
      </c>
      <c r="N27" s="58">
        <f>N25/N7</f>
        <v>19.950793650793649</v>
      </c>
      <c r="O27" s="58">
        <f>O25/O7</f>
        <v>333.2072758037225</v>
      </c>
      <c r="P27" s="170">
        <f>P25/P7</f>
        <v>118.47987117552334</v>
      </c>
    </row>
    <row r="28" spans="1:16" ht="27" thickBot="1">
      <c r="A28" s="62"/>
      <c r="B28" s="22" t="s">
        <v>78</v>
      </c>
      <c r="C28" s="55"/>
      <c r="D28" s="55"/>
      <c r="E28" s="55"/>
      <c r="F28" s="55"/>
      <c r="G28" s="55"/>
      <c r="H28" s="55"/>
      <c r="I28" s="55"/>
      <c r="J28" s="55"/>
      <c r="K28" s="55"/>
      <c r="L28" s="55"/>
      <c r="M28" s="66">
        <f>(M25*Factors!C22)*-1</f>
        <v>-8.1572809999999993</v>
      </c>
      <c r="N28" s="54">
        <f>(N25*Factors!C23)*-1</f>
        <v>-6.6238630000000001</v>
      </c>
      <c r="O28" s="172">
        <f>(O25*Factors!C24)*-1</f>
        <v>-118.54915099999999</v>
      </c>
      <c r="P28" s="171">
        <f>(P25*Factors!C25)*-1</f>
        <v>-38.700975999999997</v>
      </c>
    </row>
    <row r="29" spans="1:16" ht="41" thickTop="1" thickBot="1">
      <c r="A29" s="49"/>
      <c r="B29" s="306" t="s">
        <v>60</v>
      </c>
      <c r="C29" s="307"/>
      <c r="D29" s="307"/>
      <c r="E29" s="307"/>
      <c r="F29" s="307"/>
      <c r="G29" s="307"/>
      <c r="H29" s="307"/>
      <c r="I29" s="307"/>
      <c r="J29" s="307"/>
      <c r="K29" s="307"/>
      <c r="L29" s="307"/>
      <c r="M29" s="307"/>
      <c r="N29" s="307"/>
      <c r="O29" s="307"/>
      <c r="P29" s="308"/>
    </row>
    <row r="30" spans="1:16" ht="31" thickTop="1" thickBot="1">
      <c r="A30" s="49"/>
      <c r="B30" s="13" t="s">
        <v>59</v>
      </c>
      <c r="C30" s="14">
        <f t="shared" ref="C30:O30" si="12">C8+C13+C18+C23</f>
        <v>481.69840446215983</v>
      </c>
      <c r="D30" s="14">
        <f t="shared" si="12"/>
        <v>486.00300823680027</v>
      </c>
      <c r="E30" s="14">
        <f t="shared" si="12"/>
        <v>396.0015830371961</v>
      </c>
      <c r="F30" s="14">
        <f t="shared" si="12"/>
        <v>384.9450923725359</v>
      </c>
      <c r="G30" s="14">
        <f t="shared" si="12"/>
        <v>472.66997946093244</v>
      </c>
      <c r="H30" s="14">
        <f t="shared" si="12"/>
        <v>367.63051710505539</v>
      </c>
      <c r="I30" s="14">
        <f t="shared" si="12"/>
        <v>375.75990268698655</v>
      </c>
      <c r="J30" s="14">
        <f t="shared" si="12"/>
        <v>574.63133858534695</v>
      </c>
      <c r="K30" s="14">
        <f t="shared" si="12"/>
        <v>584.94668639946872</v>
      </c>
      <c r="L30" s="14">
        <f t="shared" si="12"/>
        <v>543.9762699685657</v>
      </c>
      <c r="M30" s="14">
        <f t="shared" si="12"/>
        <v>447.76515990226284</v>
      </c>
      <c r="N30" s="14">
        <f t="shared" si="12"/>
        <v>468.00137386228704</v>
      </c>
      <c r="O30" s="14">
        <f t="shared" si="12"/>
        <v>566.3587785030245</v>
      </c>
      <c r="P30" s="14">
        <f t="shared" ref="P30" si="13">P8+P13+P18+P23</f>
        <v>393.49268985141202</v>
      </c>
    </row>
    <row r="31" spans="1:16" ht="31" thickTop="1" thickBot="1">
      <c r="A31" s="49"/>
      <c r="B31" s="13" t="s">
        <v>150</v>
      </c>
      <c r="C31" s="12">
        <f>(C30/C6)*1000</f>
        <v>9.9188370904818353</v>
      </c>
      <c r="D31" s="12">
        <f>(D30/D6)*1000</f>
        <v>10.007474842204108</v>
      </c>
      <c r="E31" s="12">
        <f t="shared" ref="E31:O31" si="14">(E30/E6)*1000</f>
        <v>8.1542208845481454</v>
      </c>
      <c r="F31" s="12">
        <f t="shared" si="14"/>
        <v>7.9265524333361306</v>
      </c>
      <c r="G31" s="12">
        <f t="shared" si="14"/>
        <v>7.4114083583312285</v>
      </c>
      <c r="H31" s="12">
        <f t="shared" si="14"/>
        <v>5.7644022375980839</v>
      </c>
      <c r="I31" s="12">
        <f t="shared" si="14"/>
        <v>5.891870024570161</v>
      </c>
      <c r="J31" s="12">
        <f t="shared" si="14"/>
        <v>9.0101501910647723</v>
      </c>
      <c r="K31" s="12">
        <f t="shared" si="14"/>
        <v>9.171893602600802</v>
      </c>
      <c r="L31" s="12">
        <f t="shared" si="14"/>
        <v>8.5294824066822272</v>
      </c>
      <c r="M31" s="12">
        <f t="shared" si="14"/>
        <v>7.0209037867263993</v>
      </c>
      <c r="N31" s="12">
        <f t="shared" si="14"/>
        <v>7.338205184744842</v>
      </c>
      <c r="O31" s="12">
        <f t="shared" si="14"/>
        <v>8.8804374451678445</v>
      </c>
      <c r="P31" s="12">
        <f t="shared" ref="P31" si="15">(P30/P6)*1000</f>
        <v>4.7771939668007626</v>
      </c>
    </row>
    <row r="32" spans="1:16" ht="31" thickTop="1" thickBot="1">
      <c r="A32" s="49"/>
      <c r="B32" s="13" t="s">
        <v>58</v>
      </c>
      <c r="C32" s="12">
        <f t="shared" ref="C32:O32" si="16">C30/C7</f>
        <v>1.7516305616805812</v>
      </c>
      <c r="D32" s="12">
        <f t="shared" si="16"/>
        <v>1.8764594912617771</v>
      </c>
      <c r="E32" s="12">
        <f t="shared" si="16"/>
        <v>1.706903375160328</v>
      </c>
      <c r="F32" s="12">
        <f t="shared" si="16"/>
        <v>1.7658031760208068</v>
      </c>
      <c r="G32" s="12">
        <f t="shared" si="16"/>
        <v>2.5008993622271558</v>
      </c>
      <c r="H32" s="12">
        <f t="shared" si="16"/>
        <v>0.91223453375944263</v>
      </c>
      <c r="I32" s="12">
        <f t="shared" si="16"/>
        <v>0.71301689314418704</v>
      </c>
      <c r="J32" s="12">
        <f t="shared" si="16"/>
        <v>0.95931776057653917</v>
      </c>
      <c r="K32" s="12">
        <f t="shared" si="16"/>
        <v>0.96525855841496488</v>
      </c>
      <c r="L32" s="12">
        <f t="shared" si="16"/>
        <v>0.86208600628932763</v>
      </c>
      <c r="M32" s="12">
        <f t="shared" si="16"/>
        <v>0.70625419542943668</v>
      </c>
      <c r="N32" s="12">
        <f t="shared" si="16"/>
        <v>0.74285932359093176</v>
      </c>
      <c r="O32" s="12">
        <f t="shared" si="16"/>
        <v>0.95830588579191966</v>
      </c>
      <c r="P32" s="12">
        <f t="shared" ref="P32" si="17">P30/P7</f>
        <v>0.63364362294913368</v>
      </c>
    </row>
    <row r="33" spans="1:16" ht="14" customHeight="1" thickTop="1">
      <c r="A33" s="49"/>
      <c r="B33" s="11"/>
      <c r="C33" s="10"/>
      <c r="D33" s="10"/>
      <c r="E33" s="10"/>
      <c r="F33" s="10"/>
      <c r="G33" s="10"/>
      <c r="H33" s="10"/>
      <c r="I33" s="10"/>
      <c r="J33" s="10"/>
      <c r="K33" s="10"/>
      <c r="L33" s="10"/>
      <c r="M33" s="9"/>
      <c r="N33" s="9"/>
      <c r="O33" s="9"/>
      <c r="P33" s="165"/>
    </row>
    <row r="34" spans="1:16" ht="26">
      <c r="A34" s="62"/>
      <c r="B34" s="261" t="s">
        <v>57</v>
      </c>
      <c r="C34" s="262"/>
      <c r="D34" s="262"/>
      <c r="E34" s="263"/>
      <c r="F34" s="263"/>
      <c r="G34" s="264"/>
      <c r="H34" s="270" t="s">
        <v>56</v>
      </c>
      <c r="I34" s="271"/>
      <c r="J34" s="271"/>
      <c r="K34" s="271"/>
      <c r="L34" s="271"/>
      <c r="M34" s="271"/>
      <c r="N34" s="271"/>
      <c r="O34" s="271"/>
      <c r="P34" s="272"/>
    </row>
    <row r="35" spans="1:16" ht="28" customHeight="1">
      <c r="A35" s="62"/>
      <c r="B35" s="265" t="s">
        <v>55</v>
      </c>
      <c r="C35" s="248" t="s">
        <v>54</v>
      </c>
      <c r="D35" s="248" t="s">
        <v>53</v>
      </c>
      <c r="E35" s="249" t="s">
        <v>52</v>
      </c>
      <c r="F35" s="251" t="s">
        <v>51</v>
      </c>
      <c r="G35" s="253" t="s">
        <v>50</v>
      </c>
      <c r="H35" s="273" t="s">
        <v>49</v>
      </c>
      <c r="I35" s="274"/>
      <c r="J35" s="274"/>
      <c r="K35" s="274"/>
      <c r="L35" s="274"/>
      <c r="M35" s="274"/>
      <c r="N35" s="274"/>
      <c r="O35" s="274"/>
      <c r="P35" s="275"/>
    </row>
    <row r="36" spans="1:16" ht="28" customHeight="1">
      <c r="A36" s="62"/>
      <c r="B36" s="266"/>
      <c r="C36" s="248"/>
      <c r="D36" s="248"/>
      <c r="E36" s="250"/>
      <c r="F36" s="252"/>
      <c r="G36" s="254"/>
      <c r="H36" s="273" t="s">
        <v>48</v>
      </c>
      <c r="I36" s="274"/>
      <c r="J36" s="274"/>
      <c r="K36" s="274"/>
      <c r="L36" s="274"/>
      <c r="M36" s="274"/>
      <c r="N36" s="274"/>
      <c r="O36" s="274"/>
      <c r="P36" s="275"/>
    </row>
    <row r="37" spans="1:16" ht="48" customHeight="1">
      <c r="A37" s="45"/>
      <c r="B37" s="281" t="s">
        <v>47</v>
      </c>
      <c r="C37" s="283" t="s">
        <v>46</v>
      </c>
      <c r="D37" s="285" t="s">
        <v>45</v>
      </c>
      <c r="E37" s="287" t="s">
        <v>44</v>
      </c>
      <c r="F37" s="289" t="s">
        <v>43</v>
      </c>
      <c r="G37" s="279" t="s">
        <v>42</v>
      </c>
      <c r="H37" s="273" t="s">
        <v>41</v>
      </c>
      <c r="I37" s="274"/>
      <c r="J37" s="274"/>
      <c r="K37" s="274"/>
      <c r="L37" s="274"/>
      <c r="M37" s="274"/>
      <c r="N37" s="274"/>
      <c r="O37" s="274"/>
      <c r="P37" s="275"/>
    </row>
    <row r="38" spans="1:16" ht="28" customHeight="1" thickBot="1">
      <c r="A38" s="65"/>
      <c r="B38" s="282"/>
      <c r="C38" s="284"/>
      <c r="D38" s="286"/>
      <c r="E38" s="288"/>
      <c r="F38" s="290"/>
      <c r="G38" s="280"/>
      <c r="H38" s="276" t="s">
        <v>87</v>
      </c>
      <c r="I38" s="277"/>
      <c r="J38" s="277"/>
      <c r="K38" s="277"/>
      <c r="L38" s="277"/>
      <c r="M38" s="277"/>
      <c r="N38" s="277"/>
      <c r="O38" s="277"/>
      <c r="P38" s="278"/>
    </row>
    <row r="39" spans="1:16" ht="17" thickTop="1">
      <c r="A39" s="64"/>
      <c r="B39" s="45"/>
      <c r="C39" s="45"/>
      <c r="D39" s="45"/>
      <c r="E39" s="45"/>
      <c r="F39" s="301"/>
      <c r="G39" s="62"/>
      <c r="H39" s="62"/>
      <c r="I39" s="301"/>
      <c r="J39" s="301"/>
      <c r="K39" s="62"/>
      <c r="L39" s="62"/>
      <c r="M39" s="62"/>
      <c r="N39" s="45"/>
    </row>
    <row r="40" spans="1:16">
      <c r="A40" s="63"/>
      <c r="B40" s="45"/>
      <c r="C40" s="45"/>
      <c r="D40" s="45"/>
      <c r="E40" s="45"/>
      <c r="F40" s="301"/>
      <c r="G40" s="62"/>
      <c r="H40" s="61"/>
      <c r="I40" s="302"/>
      <c r="J40" s="302"/>
      <c r="K40" s="61"/>
      <c r="L40" s="62"/>
      <c r="M40" s="61"/>
      <c r="N40" s="45"/>
    </row>
    <row r="41" spans="1:16">
      <c r="A41" s="45"/>
      <c r="B41" s="45"/>
      <c r="C41" s="45"/>
      <c r="D41" s="45"/>
      <c r="E41" s="45"/>
      <c r="F41" s="45"/>
      <c r="G41" s="45"/>
      <c r="H41" s="45"/>
      <c r="I41" s="45"/>
      <c r="J41" s="45"/>
      <c r="K41" s="45"/>
      <c r="L41" s="45"/>
      <c r="M41" s="45"/>
      <c r="N41" s="45"/>
    </row>
  </sheetData>
  <mergeCells count="30">
    <mergeCell ref="B29:P29"/>
    <mergeCell ref="H34:P34"/>
    <mergeCell ref="H35:P35"/>
    <mergeCell ref="H36:P36"/>
    <mergeCell ref="H37:P37"/>
    <mergeCell ref="E37:E38"/>
    <mergeCell ref="F37:F38"/>
    <mergeCell ref="G37:G38"/>
    <mergeCell ref="H38:P38"/>
    <mergeCell ref="M2:P4"/>
    <mergeCell ref="B9:P9"/>
    <mergeCell ref="B14:P14"/>
    <mergeCell ref="B19:P19"/>
    <mergeCell ref="B24:P24"/>
    <mergeCell ref="F39:F40"/>
    <mergeCell ref="I39:J39"/>
    <mergeCell ref="I40:J40"/>
    <mergeCell ref="B2:G2"/>
    <mergeCell ref="B3:D3"/>
    <mergeCell ref="B4:J4"/>
    <mergeCell ref="B34:G34"/>
    <mergeCell ref="B35:B36"/>
    <mergeCell ref="C35:C36"/>
    <mergeCell ref="D35:D36"/>
    <mergeCell ref="E35:E36"/>
    <mergeCell ref="F35:F36"/>
    <mergeCell ref="G35:G36"/>
    <mergeCell ref="B37:B38"/>
    <mergeCell ref="C37:C38"/>
    <mergeCell ref="D37:D38"/>
  </mergeCells>
  <pageMargins left="0.7" right="0.7" top="0.75" bottom="0.75" header="0.3" footer="0.3"/>
  <pageSetup scale="4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Introduction</vt:lpstr>
      <vt:lpstr>Scopes of Emissions</vt:lpstr>
      <vt:lpstr>Definitions</vt:lpstr>
      <vt:lpstr>Factors</vt:lpstr>
      <vt:lpstr>Abbot</vt:lpstr>
      <vt:lpstr>Allen</vt:lpstr>
      <vt:lpstr>Angell</vt:lpstr>
      <vt:lpstr>AA Open</vt:lpstr>
      <vt:lpstr>A2 Steam</vt:lpstr>
      <vt:lpstr>Bach</vt:lpstr>
      <vt:lpstr>Bryant</vt:lpstr>
      <vt:lpstr>Burns Park</vt:lpstr>
      <vt:lpstr>Carpenter</vt:lpstr>
      <vt:lpstr>Dicken</vt:lpstr>
      <vt:lpstr>Eberwhite</vt:lpstr>
      <vt:lpstr>Haisley</vt:lpstr>
      <vt:lpstr>King</vt:lpstr>
      <vt:lpstr>Lakewood</vt:lpstr>
      <vt:lpstr>Lawton</vt:lpstr>
      <vt:lpstr>Logan</vt:lpstr>
      <vt:lpstr>Mitchell</vt:lpstr>
      <vt:lpstr>Pattengill</vt:lpstr>
      <vt:lpstr>Pittsfield</vt:lpstr>
      <vt:lpstr>Thurston</vt:lpstr>
      <vt:lpstr>Wines &amp; Forsythe</vt:lpstr>
      <vt:lpstr>Definitions!Print_Area</vt:lpstr>
      <vt:lpstr>'Scopes of Emissions'!Print_Area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2023-06-01T17:10:05Z</cp:lastPrinted>
  <dcterms:created xsi:type="dcterms:W3CDTF">2023-05-16T15:15:47Z</dcterms:created>
  <dcterms:modified xsi:type="dcterms:W3CDTF">2023-12-06T19:43:21Z</dcterms:modified>
</cp:coreProperties>
</file>